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<sst xmlns="http://schemas.openxmlformats.org/spreadsheetml/2006/main" count="72" uniqueCount="70">
  <si>
    <t>HSBC Holdings plc (0005.HK)</t>
  </si>
  <si>
    <t>DCF Studio - excess returns over book equity</t>
  </si>
  <si>
    <t>Inputs</t>
  </si>
  <si>
    <t>Risk-free rate</t>
  </si>
  <si>
    <t>HKD assumption - no free live source available for this market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</si>
  <si>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</si>
  <si>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</si>
  <si>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</si>
  <si>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</si>
  <si>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</si>
  <si>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</si>
  <si>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</si>
  <si>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</si>
  <si>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</si>
  <si>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</si>
  <si>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</si>
  <si>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</si>
  <si>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</si>
  <si>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</si>
  <si>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</si>
  <si>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</si>
  <si>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</si>
  <si>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</si>
  <si>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</si>
  <si>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</si>
  <si>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</si>
  <si>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</si>
  <si>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</si>
  <si>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</si>
  <si>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</si>
  <si>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</si>
  <si>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</si>
  <si>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</si>
  <si>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</si>
  <si>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</si>
  <si>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</si>
  <si>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</si>
  <si>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</si>
  <si>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</si>
  <si>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</si>
  <si>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</si>
  <si>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</si>
  <si>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</si>
  <si>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</si>
  <si>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</si>
  <si>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</si>
  <si>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(HKD)</t>
  </si>
  <si>
    <t>Conversion, USD to HKD</t>
  </si>
  <si>
    <t>Value per share (HKD)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</si>
  <si>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</si>
  <si>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</si>
  <si>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</si>
  <si>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</si>
  <si>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</si>
  <si>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</si>
  <si>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</si>
  <si>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</si>
  <si>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</si>
  <si>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</si>
  <si>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</si>
  <si>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</si>
  <si>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</si>
  <si>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</si>
  <si>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</si>
  <si>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</si>
  <si>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</si>
  <si>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Adjusted: Reports in USD, trades in HKD. Modelled in USD, converted at the end.</t>
  </si>
  <si>
    <t>Note: A financial, valued on excess returns over book equity.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</si>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</sst>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0.032</v>
      </c>
      <c r="C6" s="6" t="s">
        <v>4</v>
      </c>
    </row>
    <row r="7" spans="1:3" x14ac:dyDescent="0.25">
      <c r="A7" t="s">
        <v>5</v>
      </c>
      <c r="B7" s="5">
        <v>0.0501</v>
      </c>
      <c r="C7" s="6" t="s">
        <v>6</v>
      </c>
    </row>
    <row r="8" spans="1:2" x14ac:dyDescent="0.25">
      <c r="A8" t="s">
        <v>7</v>
      </c>
      <c r="B8" s="7">
        <v>0.7185999999999999</v>
      </c>
    </row>
    <row r="9" spans="1:2" x14ac:dyDescent="0.25">
      <c r="A9" t="s">
        <v>8</v>
      </c>
      <c r="B9" s="8">
        <f>B6+B8*B7</f>
        <v>0.06800186</v>
      </c>
    </row>
    <row r="10" spans="1:2" x14ac:dyDescent="0.25">
      <c r="A10" t="s">
        <v>9</v>
      </c>
      <c r="B10" s="8">
        <f>MEDIAN('Source data'!B9:E9)</f>
        <v>0.12365576892984909</v>
      </c>
    </row>
    <row r="11" spans="1:2" x14ac:dyDescent="0.25">
      <c r="A11" t="s">
        <v>10</v>
      </c>
      <c r="B11" s="8">
        <f>IFERROR(MIN(MAX(MEDIAN('Source data'!B10:E10),0),1),0)</f>
        <v>0.5488105392853758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198225000000</v>
      </c>
    </row>
    <row r="15" spans="1:2" x14ac:dyDescent="0.25">
      <c r="A15" t="s">
        <v>14</v>
      </c>
      <c r="B15" s="10">
        <f>'Source data'!B8</f>
        <v>17547000000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0.05579217969771079</v>
      </c>
    </row>
    <row r="18" spans="1:2" x14ac:dyDescent="0.25">
      <c r="A18" t="s">
        <v>17</v>
      </c>
      <c r="B18" s="8">
        <f>MIN(B10,B12)</f>
        <v>0.12365576892984909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0.12365576892984909</v>
      </c>
      <c r="C22" s="8">
        <f>$B$10+($B$18-$B$10)*C21/$B$16</f>
        <v>0.12365576892984909</v>
      </c>
      <c r="D22" s="8">
        <f>$B$10+($B$18-$B$10)*D21/$B$16</f>
        <v>0.12365576892984909</v>
      </c>
      <c r="E22" s="8">
        <f>$B$10+($B$18-$B$10)*E21/$B$16</f>
        <v>0.12365576892984909</v>
      </c>
      <c r="F22" s="8">
        <f>$B$10+($B$18-$B$10)*F21/$B$16</f>
        <v>0.12365576892984909</v>
      </c>
      <c r="G22" s="8">
        <f>$B$10+($B$18-$B$10)*G21/$B$16</f>
        <v>0.12365576892984909</v>
      </c>
      <c r="H22" s="8">
        <f>$B$10+($B$18-$B$10)*H21/$B$16</f>
        <v>0.12365576892984909</v>
      </c>
      <c r="I22" s="8">
        <f>$B$10+($B$18-$B$10)*I21/$B$16</f>
        <v>0.12365576892984909</v>
      </c>
      <c r="J22" s="8">
        <f>$B$10+($B$18-$B$10)*J21/$B$16</f>
        <v>0.12365576892984909</v>
      </c>
      <c r="K22" s="8">
        <f>$B$10+($B$18-$B$10)*K21/$B$16</f>
        <v>0.12365576892984909</v>
      </c>
    </row>
    <row r="23" spans="1:11" x14ac:dyDescent="0.25">
      <c r="A23" t="s">
        <v>31</v>
      </c>
      <c r="B23" s="8">
        <f>$B$17+($B$13-$B$17)*B21/$B$16</f>
        <v>0.05271296172793971</v>
      </c>
      <c r="C23" s="8">
        <f>$B$17+($B$13-$B$17)*C21/$B$16</f>
        <v>0.04963374375816863</v>
      </c>
      <c r="D23" s="8">
        <f>$B$17+($B$13-$B$17)*D21/$B$16</f>
        <v>0.046554525788397555</v>
      </c>
      <c r="E23" s="8">
        <f>$B$17+($B$13-$B$17)*E21/$B$16</f>
        <v>0.04347530781862648</v>
      </c>
      <c r="F23" s="8">
        <f>$B$17+($B$13-$B$17)*F21/$B$16</f>
        <v>0.0403960898488554</v>
      </c>
      <c r="G23" s="8">
        <f>$B$17+($B$13-$B$17)*G21/$B$16</f>
        <v>0.03731687187908432</v>
      </c>
      <c r="H23" s="8">
        <f>$B$17+($B$13-$B$17)*H21/$B$16</f>
        <v>0.03423765390931324</v>
      </c>
      <c r="I23" s="8">
        <f>$B$17+($B$13-$B$17)*I21/$B$16</f>
        <v>0.031158435939542158</v>
      </c>
      <c r="J23" s="8">
        <f>$B$17+($B$13-$B$17)*J21/$B$16</f>
        <v>0.02807921796977108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198225000000</v>
      </c>
      <c r="C24" s="9">
        <f>B24*(1+B23)</f>
        <v>208674026838.5208</v>
      </c>
      <c r="D24" s="9">
        <f>C24*(1+C23)</f>
        <v>219031300015.60916</v>
      </c>
      <c r="E24" s="9">
        <f>D24*(1+D23)</f>
        <v>229228198320.65207</v>
      </c>
      <c r="F24" s="9">
        <f>E24*(1+E23)</f>
        <v>239193964803.3516</v>
      </c>
      <c r="G24" s="9">
        <f>F24*(1+F23)</f>
        <v>248856465696.8517</v>
      </c>
      <c r="H24" s="9">
        <f>G24*(1+G23)</f>
        <v>258143010543.54288</v>
      </c>
      <c r="I24" s="9">
        <f>H24*(1+H23)</f>
        <v>266981221597.6409</v>
      </c>
      <c r="J24" s="9">
        <f>I24*(1+I23)</f>
        <v>275299938887.8517</v>
      </c>
      <c r="K24" s="9">
        <f>J24*(1+J23)</f>
        <v>283030145878.9483</v>
      </c>
    </row>
    <row r="25" spans="1:11" x14ac:dyDescent="0.25">
      <c r="A25" t="s">
        <v>33</v>
      </c>
      <c r="B25" s="9">
        <f>(B22-$B$9)*B24</f>
        <v>11031996097.619335</v>
      </c>
      <c r="C25" s="9">
        <f>(C22-$B$9)*C24</f>
        <v>11613525285.69592</v>
      </c>
      <c r="D25" s="9">
        <f>(D22-$B$9)*D24</f>
        <v>12189948023.855165</v>
      </c>
      <c r="E25" s="9">
        <f>(E22-$B$9)*E24</f>
        <v>12757445273.490955</v>
      </c>
      <c r="F25" s="9">
        <f>(F22-$B$9)*F24</f>
        <v>13312079133.735258</v>
      </c>
      <c r="G25" s="9">
        <f>(G22-$B$9)*G24</f>
        <v>13849835078.496698</v>
      </c>
      <c r="H25" s="9">
        <f>(H22-$B$9)*H24</f>
        <v>14366667599.667408</v>
      </c>
      <c r="I25" s="9">
        <f>(I22-$B$9)*I24</f>
        <v>14858548592.774965</v>
      </c>
      <c r="J25" s="9">
        <f>(J22-$B$9)*J24</f>
        <v>15321517727.257517</v>
      </c>
      <c r="K25" s="9">
        <f>(K22-$B$9)*K24</f>
        <v>15751733963.148891</v>
      </c>
    </row>
    <row r="26" spans="1:11" x14ac:dyDescent="0.25">
      <c r="A26" t="s">
        <v>34</v>
      </c>
      <c r="B26" s="14">
        <f>1/(1+$B$9)^B21</f>
        <v>0.93632795733146</v>
      </c>
      <c r="C26" s="14">
        <f>1/(1+$B$9)^C21</f>
        <v>0.8767100436805043</v>
      </c>
      <c r="D26" s="14">
        <f>1/(1+$B$9)^D21</f>
        <v>0.8208881243713417</v>
      </c>
      <c r="E26" s="14">
        <f>1/(1+$B$9)^E21</f>
        <v>0.7686205006902719</v>
      </c>
      <c r="F26" s="14">
        <f>1/(1+$B$9)^F21</f>
        <v>0.7196808633744064</v>
      </c>
      <c r="G26" s="14">
        <f>1/(1+$B$9)^G21</f>
        <v>0.6738573127338995</v>
      </c>
      <c r="H26" s="14">
        <f>1/(1+$B$9)^H21</f>
        <v>0.6309514411649989</v>
      </c>
      <c r="I26" s="14">
        <f>1/(1+$B$9)^I21</f>
        <v>0.5907774740813643</v>
      </c>
      <c r="J26" s="14">
        <f>1/(1+$B$9)^J21</f>
        <v>0.5531614655440434</v>
      </c>
      <c r="K26" s="14">
        <f>1/(1+$B$9)^K21</f>
        <v>0.517940545107331</v>
      </c>
    </row>
    <row r="27" spans="1:11" x14ac:dyDescent="0.25">
      <c r="A27" s="15" t="s">
        <v>35</v>
      </c>
      <c r="B27" s="16">
        <f>B25*B26</f>
        <v>10329566371.372551</v>
      </c>
      <c r="C27" s="16">
        <f>C25*C26</f>
        <v>10181694260.507113</v>
      </c>
      <c r="D27" s="16">
        <f>D25*D26</f>
        <v>10006583569.48661</v>
      </c>
      <c r="E27" s="16">
        <f>E25*E26</f>
        <v>9805633973.63936</v>
      </c>
      <c r="F27" s="16">
        <f>F25*F26</f>
        <v>9580448604.27501</v>
      </c>
      <c r="G27" s="16">
        <f>G25*G26</f>
        <v>9332812647.80348</v>
      </c>
      <c r="H27" s="16">
        <f>H25*H26</f>
        <v>9064669626.748646</v>
      </c>
      <c r="I27" s="16">
        <f>I25*I26</f>
        <v>8778095806.154804</v>
      </c>
      <c r="J27" s="16">
        <f>J25*J26</f>
        <v>8475273200.368809</v>
      </c>
      <c r="K27" s="16">
        <f>K25*K26</f>
        <v>8158461675.258996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198225000000</v>
      </c>
    </row>
    <row r="31" spans="1:2" x14ac:dyDescent="0.25">
      <c r="A31" t="s">
        <v>38</v>
      </c>
      <c r="B31" s="9">
        <f>SUM(B27:K27)</f>
        <v>93713239735.61537</v>
      </c>
    </row>
    <row r="32" spans="1:2" x14ac:dyDescent="0.25">
      <c r="A32" t="s">
        <v>39</v>
      </c>
      <c r="B32" s="9">
        <f>K24*(1+K23)</f>
        <v>290105899525.922</v>
      </c>
    </row>
    <row r="33" spans="1:2" x14ac:dyDescent="0.25">
      <c r="A33" t="s">
        <v>40</v>
      </c>
      <c r="B33" s="9">
        <f>(B18-B9)*B32</f>
        <v>16145527312.227613</v>
      </c>
    </row>
    <row r="34" spans="1:2" x14ac:dyDescent="0.25">
      <c r="A34" t="s">
        <v>41</v>
      </c>
      <c r="B34" s="9">
        <f>B33/(B9-B13)</f>
        <v>375461138476.97784</v>
      </c>
    </row>
    <row r="35" spans="1:2" x14ac:dyDescent="0.25">
      <c r="A35" t="s">
        <v>42</v>
      </c>
      <c r="B35" s="9">
        <f>B34*K26</f>
        <v>194466546729.38498</v>
      </c>
    </row>
    <row r="36" spans="1:2" x14ac:dyDescent="0.25">
      <c r="A36" s="15" t="s">
        <v>43</v>
      </c>
      <c r="B36" s="16">
        <f>B30+B31+B35</f>
        <v>486404786465.00037</v>
      </c>
    </row>
    <row r="37" spans="1:2" x14ac:dyDescent="0.25">
      <c r="A37" s="15" t="s">
        <v>44</v>
      </c>
      <c r="B37" s="17">
        <f>B36/B15</f>
        <v>27.720110928648793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135.7</v>
      </c>
    </row>
    <row r="41" spans="1:2" x14ac:dyDescent="0.25">
      <c r="A41" t="s">
        <v>47</v>
      </c>
      <c r="B41" s="19">
        <v>7.84644</v>
      </c>
    </row>
    <row r="42" spans="1:2" x14ac:dyDescent="0.25">
      <c r="A42" t="s">
        <v>48</v>
      </c>
      <c r="B42" s="20">
        <f>B37*B41</f>
        <v>217.50418719498705</v>
      </c>
    </row>
    <row r="43" spans="1:2" x14ac:dyDescent="0.25">
      <c r="A43" s="15" t="s">
        <v>49</v>
      </c>
      <c r="B43" s="21">
        <f>B42/B40-1</f>
        <v>0.6028311510315922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50</v>
      </c>
    </row>
    <row r="4" spans="1:6" x14ac:dyDescent="0.25">
      <c r="A4" s="12" t="s">
        <v>51</v>
      </c>
      <c r="B4" s="13" t="s">
        <v>52</v>
      </c>
      <c r="C4" s="13" t="s">
        <v>53</v>
      </c>
      <c r="D4" s="13" t="s">
        <v>54</v>
      </c>
      <c r="E4" s="13" t="s">
        <v>55</v>
      </c>
      <c r="F4" s="23" t="s">
        <v>56</v>
      </c>
    </row>
    <row r="5" spans="1:6" x14ac:dyDescent="0.25">
      <c r="A5" t="s">
        <v>57</v>
      </c>
      <c r="B5" s="9">
        <v>21102000000</v>
      </c>
      <c r="C5" s="9">
        <v>22917000000</v>
      </c>
      <c r="D5" s="9">
        <v>22432000000</v>
      </c>
      <c r="E5" s="9">
        <v>14346000000</v>
      </c>
      <c r="F5" s="6" t="s">
        <v>58</v>
      </c>
    </row>
    <row r="6" spans="1:6" x14ac:dyDescent="0.25">
      <c r="A6" t="s">
        <v>37</v>
      </c>
      <c r="B6" s="9">
        <v>198225000000</v>
      </c>
      <c r="C6" s="9">
        <v>184973000000</v>
      </c>
      <c r="D6" s="9">
        <v>185329000000</v>
      </c>
      <c r="E6" s="9">
        <v>177833000000</v>
      </c>
      <c r="F6" s="6" t="s">
        <v>59</v>
      </c>
    </row>
    <row r="7" spans="1:6" x14ac:dyDescent="0.25">
      <c r="A7" t="s">
        <v>60</v>
      </c>
      <c r="B7" s="9">
        <v>11581000000</v>
      </c>
      <c r="C7" s="9">
        <v>15348000000</v>
      </c>
      <c r="D7" s="9">
        <v>10492000000</v>
      </c>
      <c r="E7" s="9">
        <v>6970000000</v>
      </c>
      <c r="F7" s="6" t="s">
        <v>61</v>
      </c>
    </row>
    <row r="8" spans="1:6" x14ac:dyDescent="0.25">
      <c r="A8" t="s">
        <v>14</v>
      </c>
      <c r="B8" s="10">
        <v>17547000000</v>
      </c>
      <c r="C8" s="10">
        <v>18485000000</v>
      </c>
      <c r="D8" s="10">
        <v>19600000000</v>
      </c>
      <c r="E8" s="10">
        <v>19986000000</v>
      </c>
      <c r="F8" s="6" t="s">
        <v>62</v>
      </c>
    </row>
    <row r="9" spans="1:5" x14ac:dyDescent="0.25">
      <c r="A9" t="s">
        <v>63</v>
      </c>
      <c r="B9" s="8">
        <f>IF(AND(ISNUMBER(B5),N(C6)&gt;0),B5/C6,"")</f>
        <v>0.11408151459942803</v>
      </c>
      <c r="C9" s="8">
        <f>IF(AND(ISNUMBER(C5),N(D6)&gt;0),C5/D6,"")</f>
        <v>0.12365576892984909</v>
      </c>
      <c r="D9" s="8">
        <f>IF(AND(ISNUMBER(D5),N(E6)&gt;0),D5/E6,"")</f>
        <v>0.1261408175085614</v>
      </c>
      <c r="E9" s="8" t="str">
        <f>""</f>
        <v/>
      </c>
    </row>
    <row r="10" spans="1:5" x14ac:dyDescent="0.25">
      <c r="A10" t="s">
        <v>64</v>
      </c>
      <c r="B10" s="8">
        <f>IF(AND(ISNUMBER(B9),N(B5)&gt;0,ISNUMBER(B7)),B7/B5,"")</f>
        <v>0.5488105392853758</v>
      </c>
      <c r="C10" s="8">
        <f>IF(AND(ISNUMBER(C9),N(C5)&gt;0,ISNUMBER(C7)),C7/C5,"")</f>
        <v>0.6697211676921063</v>
      </c>
      <c r="D10" s="8">
        <f>IF(AND(ISNUMBER(D9),N(D5)&gt;0,ISNUMBER(D7)),D7/D5,"")</f>
        <v>0.4677246790299572</v>
      </c>
      <c r="E10" s="8" t="str">
        <f>IF(AND(ISNUMBER(E9),N(E5)&gt;0,ISNUMBER(E7)),E7/E5,"")</f>
        <v/>
      </c>
    </row>
    <row r="13" spans="1:1" x14ac:dyDescent="0.25">
      <c r="A13" s="15" t="s">
        <v>65</v>
      </c>
    </row>
    <row r="14" ht="22" customHeight="1" spans="1:6" x14ac:dyDescent="0.25">
      <c r="A14" s="24" t="s">
        <v>66</v>
      </c>
      <c r="B14" s="24"/>
      <c r="C14" s="24"/>
      <c r="D14" s="24"/>
      <c r="E14" s="24"/>
      <c r="F14" s="24"/>
    </row>
    <row r="15" ht="22" customHeight="1" spans="1:6" x14ac:dyDescent="0.25">
      <c r="A15" s="24" t="s">
        <v>67</v>
      </c>
      <c r="B15" s="24"/>
      <c r="C15" s="24"/>
      <c r="D15" s="24"/>
      <c r="E15" s="24"/>
      <c r="F15" s="24"/>
    </row>
    <row r="16" ht="22" customHeight="1" spans="1:6" x14ac:dyDescent="0.25">
      <c r="A16" s="24" t="s">
        <v>68</v>
      </c>
      <c r="B16" s="24"/>
      <c r="C16" s="24"/>
      <c r="D16" s="24"/>
      <c r="E16" s="24"/>
      <c r="F16" s="24"/>
    </row>
    <row r="18" spans="1:1" x14ac:dyDescent="0.25">
      <c r="A18" s="25" t="s">
        <v>69</v>
      </c>
    </row>
  </sheetData>
  <mergeCells count="3">
    <mergeCell ref="A14:F14"/>
    <mergeCell ref="A15:F15"/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