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<sst xmlns="http://schemas.openxmlformats.org/spreadsheetml/2006/main" count="114" uniqueCount="102">
  <si>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Power Assets Holdings Limited (0006.HK)</t>
  </si>
  <si>
    <t>DCF Studio - Base case</t>
  </si>
  <si>
    <t>Blue figures on a cream fill are inputs. Every other figure is a formula - change an input and the model reprices. Currency figures are HKD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</si>
  <si>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</si>
  <si>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</si>
  <si>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</si>
  <si>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</si>
  <si>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</si>
  <si>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</si>
  <si>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</si>
  <si>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</si>
  <si>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</si>
  <si>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</si>
  <si>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</si>
  <si>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</si>
  <si>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</si>
  <si>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</si>
  <si>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</si>
  <si>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</si>
  <si>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</si>
  <si>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</si>
  <si>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</si>
  <si>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</si>
  <si>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(HKD m)</t>
  </si>
  <si>
    <t>Total debt (HKD m)</t>
  </si>
  <si>
    <t>Equity weight</t>
  </si>
  <si>
    <t>Debt weight</t>
  </si>
  <si>
    <t>WACC</t>
  </si>
  <si>
    <t>Base year</t>
  </si>
  <si>
    <t>Revenue, last reported year (HKD m)</t>
  </si>
  <si>
    <t>Fiscal year ended 2025-12-31</t>
  </si>
  <si>
    <t>Net debt (HKD m)</t>
  </si>
  <si>
    <t>Diluted shares</t>
  </si>
  <si>
    <t>Mid-year discounting (1 = yes, 0 = no)</t>
  </si>
  <si>
    <t>Terminal year on a steady-state footing (1 = yes, 0 = no)</t>
  </si>
  <si>
    <t>Forecast cashflows (HKD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</si>
  <si>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</si>
  <si>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</si>
  <si>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</si>
  <si>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</si>
  <si>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</si>
  <si>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</si>
  <si>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</si>
  <si>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</si>
  <si>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</si>
  <si>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</si>
  <si>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</si>
  <si>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</si>
  <si>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</si>
  <si>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</si>
  <si>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</si>
  <si>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</si>
  <si>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</si>
  <si>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(HKD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</si>
  <si>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</si>
  <si>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</si>
  <si>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</si>
  <si>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</si>
  <si>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</si>
  <si>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</si>
  <si>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</si>
  <si>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</si>
  <si>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</si>
  <si>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</si>
  <si>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</si>
  <si>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</si>
  <si>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</si>
  <si>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</si>
  <si>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</si>
  <si>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</si>
  <si>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HKD to HKD</t>
  </si>
  <si>
    <t>Same currency, no conversion</t>
  </si>
  <si>
    <t>Value per share (HKD)</t>
  </si>
  <si>
    <t>Implied upside</t>
  </si>
  <si>
    <t>Value per share (HKD)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</si>
  <si>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</si>
  <si>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(HKD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</si>
  <si>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</si>
  <si>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</si>
  <si>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</si>
  <si>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</si>
  <si>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</si>
  <si>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</si>
  <si>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</si>
  <si>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</si>
  <si>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</si>
  <si>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</si>
  <si>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</si>
  <si>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</si>
  <si>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</si>
  <si>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</si>
  <si>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</si>
  <si>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</si>
  <si>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</si>
  <si>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</si>
  <si>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</si>
  <si>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</si>
  <si>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</si>
  <si>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0.02% of revenue, which is too low to be the company's real investment - property trusts and similar structures invest through lines that are not reported as capex. Capex has been set to 1.00% of revenue so the forecast is not handed free growth. Override it if the reported figure is right.</t>
  </si>
  <si>
    <t>Adjusted: Capital expenditure runs at 1.0% of revenue against depreciation of 0.1%.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</si>
  <si>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HKD assumption - no free live source available for this market.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</si>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</sst>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0.04585462400253926</v>
      </c>
    </row>
    <row r="7" spans="1:2" x14ac:dyDescent="0.25">
      <c r="A7" t="s">
        <v>5</v>
      </c>
      <c r="B7" s="6">
        <v>0.9486885118243382</v>
      </c>
    </row>
    <row r="8" spans="1:2" x14ac:dyDescent="0.25">
      <c r="A8" t="s">
        <v>6</v>
      </c>
      <c r="B8" s="6">
        <v>0.0352294312628257</v>
      </c>
    </row>
    <row r="9" spans="1:2" x14ac:dyDescent="0.25">
      <c r="A9" t="s">
        <v>7</v>
      </c>
      <c r="B9" s="6">
        <v>0.0005320150197487704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19.548459761766946</v>
      </c>
    </row>
    <row r="14" spans="1:3" x14ac:dyDescent="0.25">
      <c r="A14" t="s">
        <v>12</v>
      </c>
      <c r="B14" s="6">
        <v>0.08455140642454789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0.7541100000000001</v>
      </c>
      <c r="C19" s="8" t="s">
        <v>19</v>
      </c>
    </row>
    <row r="20" spans="1:2" x14ac:dyDescent="0.25">
      <c r="A20" t="s">
        <v>20</v>
      </c>
      <c r="B20" s="10">
        <f>B17+B19*B18</f>
        <v>0.08478770000000001</v>
      </c>
    </row>
    <row r="21" spans="1:3" x14ac:dyDescent="0.25">
      <c r="A21" t="s">
        <v>21</v>
      </c>
      <c r="B21" s="6">
        <v>0.0782295419454452</v>
      </c>
      <c r="C21" s="8" t="s">
        <v>22</v>
      </c>
    </row>
    <row r="22" spans="1:2" x14ac:dyDescent="0.25">
      <c r="A22" t="s">
        <v>23</v>
      </c>
      <c r="B22" s="11">
        <v>127546638336</v>
      </c>
    </row>
    <row r="23" spans="1:2" x14ac:dyDescent="0.25">
      <c r="A23" t="s">
        <v>24</v>
      </c>
      <c r="B23" s="11">
        <v>3320000000</v>
      </c>
    </row>
    <row r="24" spans="1:2" x14ac:dyDescent="0.25">
      <c r="A24" t="s">
        <v>25</v>
      </c>
      <c r="B24" s="10">
        <f>B22/(B22+B23)</f>
        <v>0.9746306618538186</v>
      </c>
    </row>
    <row r="25" spans="1:2" x14ac:dyDescent="0.25">
      <c r="A25" t="s">
        <v>26</v>
      </c>
      <c r="B25" s="10">
        <f>1-B24</f>
        <v>0.025369338146181364</v>
      </c>
    </row>
    <row r="26" spans="1:2" x14ac:dyDescent="0.25">
      <c r="A26" t="s">
        <v>27</v>
      </c>
      <c r="B26" s="12">
        <f>B24*B20+B25*B21*(1-B8)</f>
        <v>0.08455140642454789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6913000000</v>
      </c>
      <c r="C29" s="8" t="s">
        <v>30</v>
      </c>
    </row>
    <row r="30" spans="1:2" x14ac:dyDescent="0.25">
      <c r="A30" t="s">
        <v>31</v>
      </c>
      <c r="B30" s="11">
        <v>789000000</v>
      </c>
    </row>
    <row r="31" spans="1:2" x14ac:dyDescent="0.25">
      <c r="A31" t="s">
        <v>32</v>
      </c>
      <c r="B31" s="13">
        <v>2131105154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0.04585462400253926</v>
      </c>
      <c r="C5" s="10">
        <f>Assumptions!B6</f>
        <v>0.04585462400253926</v>
      </c>
      <c r="D5" s="10">
        <f>Assumptions!B6</f>
        <v>0.04585462400253926</v>
      </c>
      <c r="E5" s="10">
        <f>Assumptions!B6</f>
        <v>0.04585462400253926</v>
      </c>
      <c r="F5" s="10">
        <f>Assumptions!B6</f>
        <v>0.04585462400253926</v>
      </c>
    </row>
    <row r="6" spans="1:6" x14ac:dyDescent="0.25">
      <c r="A6" t="s">
        <v>43</v>
      </c>
      <c r="B6" s="18">
        <f>Assumptions!B29*(1+B5)</f>
        <v>7229993015.729554</v>
      </c>
      <c r="C6" s="18">
        <f>B6*(1+C5)</f>
        <v>7561521627.006818</v>
      </c>
      <c r="D6" s="18">
        <f>C6*(1+D5)</f>
        <v>7908252358.100285</v>
      </c>
      <c r="E6" s="18">
        <f>D6*(1+E5)</f>
        <v>8270882296.498168</v>
      </c>
      <c r="F6" s="18">
        <f>E6*(1+F5)</f>
        <v>8650140494.37335</v>
      </c>
    </row>
    <row r="7" spans="1:6" x14ac:dyDescent="0.25">
      <c r="A7" t="s">
        <v>5</v>
      </c>
      <c r="B7" s="10">
        <f>Assumptions!B7</f>
        <v>0.9486885118243382</v>
      </c>
      <c r="C7" s="10">
        <f>Assumptions!B7</f>
        <v>0.9486885118243382</v>
      </c>
      <c r="D7" s="10">
        <f>Assumptions!B7</f>
        <v>0.9486885118243382</v>
      </c>
      <c r="E7" s="10">
        <f>Assumptions!B7</f>
        <v>0.9486885118243382</v>
      </c>
      <c r="F7" s="10">
        <f>Assumptions!B7</f>
        <v>0.9486885118243382</v>
      </c>
    </row>
    <row r="8" spans="1:6" x14ac:dyDescent="0.25">
      <c r="A8" t="s">
        <v>44</v>
      </c>
      <c r="B8" s="18">
        <f>B6*B7</f>
        <v>6859011314.59283</v>
      </c>
      <c r="C8" s="18">
        <f>C6*C7</f>
        <v>7173528699.452646</v>
      </c>
      <c r="D8" s="18">
        <f>D6*D7</f>
        <v>7502468160.737473</v>
      </c>
      <c r="E8" s="18">
        <f>E6*E7</f>
        <v>7846491017.339112</v>
      </c>
      <c r="F8" s="18">
        <f>F6*F7</f>
        <v>8206288912.678499</v>
      </c>
    </row>
    <row r="9" spans="1:6" x14ac:dyDescent="0.25">
      <c r="A9" t="s">
        <v>45</v>
      </c>
      <c r="B9" s="18">
        <f>B8*(1-Assumptions!B8)</f>
        <v>6617372246.954437</v>
      </c>
      <c r="C9" s="18">
        <f>C8*(1-Assumptions!B8)</f>
        <v>6920809363.2233715</v>
      </c>
      <c r="D9" s="18">
        <f>D8*(1-Assumptions!B8)</f>
        <v>7238160474.367233</v>
      </c>
      <c r="E9" s="18">
        <f>E8*(1-Assumptions!B8)</f>
        <v>7570063601.389384</v>
      </c>
      <c r="F9" s="18">
        <f>F8*(1-Assumptions!B8)</f>
        <v>7917186021.506403</v>
      </c>
    </row>
    <row r="10" spans="1:6" x14ac:dyDescent="0.25">
      <c r="A10" t="s">
        <v>46</v>
      </c>
      <c r="B10" s="18">
        <f>B6*Assumptions!B9</f>
        <v>3846464.8770468305</v>
      </c>
      <c r="C10" s="18">
        <f>C6*Assumptions!B9</f>
        <v>4022843.0777227865</v>
      </c>
      <c r="D10" s="18">
        <f>D6*Assumptions!B9</f>
        <v>4207309.034472982</v>
      </c>
      <c r="E10" s="18">
        <f>E6*Assumptions!B9</f>
        <v>4400233.608311228</v>
      </c>
      <c r="F10" s="18">
        <f>F6*Assumptions!B9</f>
        <v>4602004.665943677</v>
      </c>
    </row>
    <row r="11" spans="1:6" x14ac:dyDescent="0.25">
      <c r="A11" t="s">
        <v>47</v>
      </c>
      <c r="B11" s="18">
        <f>-B6*Assumptions!B10</f>
        <v>-72299930.15729554</v>
      </c>
      <c r="C11" s="18">
        <f>-C6*Assumptions!B10</f>
        <v>-75615216.27006818</v>
      </c>
      <c r="D11" s="18">
        <f>-D6*Assumptions!B10</f>
        <v>-79082523.58100285</v>
      </c>
      <c r="E11" s="18">
        <f>-E6*Assumptions!B10</f>
        <v>-82708822.96498168</v>
      </c>
      <c r="F11" s="18">
        <f>-F6*Assumptions!B10</f>
        <v>-86501404.9437335</v>
      </c>
    </row>
    <row r="12" spans="1:6" x14ac:dyDescent="0.25">
      <c r="A12" t="s">
        <v>48</v>
      </c>
      <c r="B12" s="18">
        <f>-(B6-Assumptions!B29)*Assumptions!B11</f>
        <v>316993015.7295542</v>
      </c>
      <c r="C12" s="18">
        <f>-(C6-B6)*Assumptions!B11</f>
        <v>331528611.27726364</v>
      </c>
      <c r="D12" s="18">
        <f>-(D6-C6)*Assumptions!B11</f>
        <v>346730731.09346676</v>
      </c>
      <c r="E12" s="18">
        <f>-(E6-D6)*Assumptions!B11</f>
        <v>362629938.3978834</v>
      </c>
      <c r="F12" s="18">
        <f>-(F6-E6)*Assumptions!B11</f>
        <v>379258197.87518215</v>
      </c>
    </row>
    <row r="13" spans="1:6" x14ac:dyDescent="0.25">
      <c r="A13" s="19" t="s">
        <v>49</v>
      </c>
      <c r="B13" s="20">
        <f>B9+B10+B11+B12</f>
        <v>6865911797.403743</v>
      </c>
      <c r="C13" s="20">
        <f>C9+C10+C11+C12</f>
        <v>7180745601.30829</v>
      </c>
      <c r="D13" s="20">
        <f>D9+D10+D11+D12</f>
        <v>7510015990.91417</v>
      </c>
      <c r="E13" s="20">
        <f>E9+E10+E11+E12</f>
        <v>7854384950.430597</v>
      </c>
      <c r="F13" s="20">
        <f>F9+F10+F11+F12</f>
        <v>8214544819.103796</v>
      </c>
    </row>
    <row r="14" spans="1:6" x14ac:dyDescent="0.25">
      <c r="A14" t="s">
        <v>50</v>
      </c>
      <c r="B14" s="21">
        <f>1/(1+Assumptions!$B$26)^(1-0.5*Assumptions!$B$32)</f>
        <v>0.9602292455315135</v>
      </c>
      <c r="C14" s="21">
        <f>1/(1+Assumptions!$B$26)^(2-0.5*Assumptions!$B$32)</f>
        <v>0.8853699694116958</v>
      </c>
      <c r="D14" s="21">
        <f>1/(1+Assumptions!$B$26)^(3-0.5*Assumptions!$B$32)</f>
        <v>0.8163467071888315</v>
      </c>
      <c r="E14" s="21">
        <f>1/(1+Assumptions!$B$26)^(4-0.5*Assumptions!$B$32)</f>
        <v>0.7527044844099094</v>
      </c>
      <c r="F14" s="21">
        <f>1/(1+Assumptions!$B$26)^(5-0.5*Assumptions!$B$32)</f>
        <v>0.6940237963374722</v>
      </c>
    </row>
    <row r="15" spans="1:6" x14ac:dyDescent="0.25">
      <c r="A15" s="19" t="s">
        <v>51</v>
      </c>
      <c r="B15" s="20">
        <f>B13*B14</f>
        <v>6592849305.106914</v>
      </c>
      <c r="C15" s="20">
        <f>C13*C14</f>
        <v>6357616513.38349</v>
      </c>
      <c r="D15" s="20">
        <f>D13*D14</f>
        <v>6130776825.118253</v>
      </c>
      <c r="E15" s="20">
        <f>E13*E14</f>
        <v>5912030774.470815</v>
      </c>
      <c r="F15" s="20">
        <f>F13*F14</f>
        <v>5701089580.538731</v>
      </c>
    </row>
    <row r="17" spans="1:2" x14ac:dyDescent="0.25">
      <c r="A17" s="22" t="s">
        <v>52</v>
      </c>
      <c r="B17" s="23">
        <f>SUM(B15:F15)</f>
        <v>30694362998.6182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8214544819.103796</v>
      </c>
    </row>
    <row r="5" spans="1:2" x14ac:dyDescent="0.25">
      <c r="A5" t="s">
        <v>56</v>
      </c>
      <c r="B5" s="18">
        <f>IF(Assumptions!$B$33=0,B4,B4-Forecast!F11-Forecast!F10-Forecast!F12)</f>
        <v>7917186021.506403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0.29567810941512296</v>
      </c>
    </row>
    <row r="7" spans="1:2" x14ac:dyDescent="0.25">
      <c r="A7" t="s">
        <v>58</v>
      </c>
      <c r="B7" s="18">
        <f>-MAX(Forecast!F9,0)*B6</f>
        <v>-2340938594.7268524</v>
      </c>
    </row>
    <row r="8" spans="1:2" x14ac:dyDescent="0.25">
      <c r="A8" t="s">
        <v>59</v>
      </c>
      <c r="B8" s="18">
        <f>IF(OR(Assumptions!$B$33=0,Assumptions!B12&lt;=0),B5,MAX(B5+B7,0))</f>
        <v>5576247426.779551</v>
      </c>
    </row>
    <row r="9" spans="1:2" x14ac:dyDescent="0.25">
      <c r="A9" t="s">
        <v>60</v>
      </c>
      <c r="B9" s="18">
        <f>B8*(1+Assumptions!B12)/(Assumptions!B26-Assumptions!B12)</f>
        <v>95978482383.80092</v>
      </c>
    </row>
    <row r="10" spans="1:2" x14ac:dyDescent="0.25">
      <c r="A10" t="s">
        <v>61</v>
      </c>
      <c r="B10" s="18">
        <f>B9/(1+Assumptions!B26)^(5-0.5*Assumptions!B32)</f>
        <v>66611350710.714714</v>
      </c>
    </row>
    <row r="11" spans="1:2" x14ac:dyDescent="0.25">
      <c r="A11" t="s">
        <v>62</v>
      </c>
      <c r="B11" s="18">
        <f>Forecast!B17+B10</f>
        <v>97305713709.33292</v>
      </c>
    </row>
    <row r="12" spans="1:2" x14ac:dyDescent="0.25">
      <c r="A12" t="s">
        <v>63</v>
      </c>
      <c r="B12" s="18">
        <f>-Assumptions!B30</f>
        <v>-789000000</v>
      </c>
    </row>
    <row r="13" spans="1:2" x14ac:dyDescent="0.25">
      <c r="A13" t="s">
        <v>64</v>
      </c>
      <c r="B13" s="18">
        <f>B11+B12</f>
        <v>96516713709.33292</v>
      </c>
    </row>
    <row r="14" spans="1:2" x14ac:dyDescent="0.25">
      <c r="A14" s="19" t="s">
        <v>65</v>
      </c>
      <c r="B14" s="24">
        <f>B13/Assumptions!B31</f>
        <v>45.28951259311389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8210890917.344443</v>
      </c>
    </row>
    <row r="18" spans="1:2" x14ac:dyDescent="0.25">
      <c r="A18" t="s">
        <v>60</v>
      </c>
      <c r="B18" s="18">
        <f>B17*Assumptions!B13</f>
        <v>160510270705.96555</v>
      </c>
    </row>
    <row r="19" spans="1:2" x14ac:dyDescent="0.25">
      <c r="A19" t="s">
        <v>61</v>
      </c>
      <c r="B19" s="18">
        <f>B18/(1+Assumptions!B26)^(5-0.5*Assumptions!B32)</f>
        <v>111397947426.50957</v>
      </c>
    </row>
    <row r="20" spans="1:2" x14ac:dyDescent="0.25">
      <c r="A20" t="s">
        <v>62</v>
      </c>
      <c r="B20" s="18">
        <f>Forecast!B17+B19</f>
        <v>142092310425.12778</v>
      </c>
    </row>
    <row r="21" spans="1:2" x14ac:dyDescent="0.25">
      <c r="A21" t="s">
        <v>63</v>
      </c>
      <c r="B21" s="18">
        <f>-Assumptions!B30</f>
        <v>-789000000</v>
      </c>
    </row>
    <row r="22" spans="1:2" x14ac:dyDescent="0.25">
      <c r="A22" t="s">
        <v>64</v>
      </c>
      <c r="B22" s="18">
        <f>B20+B21</f>
        <v>141303310425.12778</v>
      </c>
    </row>
    <row r="23" spans="1:2" x14ac:dyDescent="0.25">
      <c r="A23" s="19" t="s">
        <v>65</v>
      </c>
      <c r="B23" s="25">
        <f>B22/Assumptions!B31</f>
        <v>66.30517980771951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59.85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45.28951259311389</v>
      </c>
    </row>
    <row r="29" spans="1:2" x14ac:dyDescent="0.25">
      <c r="A29" s="19" t="s">
        <v>73</v>
      </c>
      <c r="B29" s="12">
        <f>B28/B26-1</f>
        <v>-0.24328299760879046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0.064551</v>
      </c>
      <c r="B5" s="31">
        <v>59.01802575330559</v>
      </c>
      <c r="C5" s="31">
        <v>59.34817182334291</v>
      </c>
      <c r="D5" s="31">
        <v>59.70783272463402</v>
      </c>
      <c r="E5" s="31">
        <v>60.10982205067284</v>
      </c>
      <c r="F5" s="31">
        <v>60.5756255843843</v>
      </c>
    </row>
    <row r="6" spans="1:6" x14ac:dyDescent="0.25">
      <c r="A6" s="30">
        <v>0.074551</v>
      </c>
      <c r="B6" s="31">
        <v>50.95955615139122</v>
      </c>
      <c r="C6" s="31">
        <v>51.139841674286586</v>
      </c>
      <c r="D6" s="31">
        <v>51.32012719718194</v>
      </c>
      <c r="E6" s="31">
        <v>51.5004127200773</v>
      </c>
      <c r="F6" s="31">
        <v>51.68069824297265</v>
      </c>
    </row>
    <row r="7" spans="1:6" x14ac:dyDescent="0.25">
      <c r="A7" s="30">
        <v>0.084551</v>
      </c>
      <c r="B7" s="31">
        <v>44.984783089981896</v>
      </c>
      <c r="C7" s="31">
        <v>45.13725587028906</v>
      </c>
      <c r="D7" s="32">
        <v>45.28972865059622</v>
      </c>
      <c r="E7" s="31">
        <v>45.44220143090337</v>
      </c>
      <c r="F7" s="31">
        <v>45.59467421121052</v>
      </c>
    </row>
    <row r="8" spans="1:6" x14ac:dyDescent="0.25">
      <c r="A8" s="30">
        <v>0.094551</v>
      </c>
      <c r="B8" s="31">
        <v>40.275178087713954</v>
      </c>
      <c r="C8" s="31">
        <v>40.40600823740767</v>
      </c>
      <c r="D8" s="31">
        <v>40.53683838710137</v>
      </c>
      <c r="E8" s="31">
        <v>40.667668536795084</v>
      </c>
      <c r="F8" s="31">
        <v>40.79849868648878</v>
      </c>
    </row>
    <row r="9" spans="1:6" x14ac:dyDescent="0.25">
      <c r="A9" s="30">
        <v>0.104551</v>
      </c>
      <c r="B9" s="31">
        <v>36.4676559605113</v>
      </c>
      <c r="C9" s="31">
        <v>36.58122809910785</v>
      </c>
      <c r="D9" s="31">
        <v>36.694800237704385</v>
      </c>
      <c r="E9" s="31">
        <v>36.80837237630092</v>
      </c>
      <c r="F9" s="31">
        <v>36.92194451489747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6913000000</v>
      </c>
      <c r="C5" s="18">
        <v>6774000000</v>
      </c>
      <c r="D5" s="18">
        <v>6556000000</v>
      </c>
      <c r="E5" s="18">
        <v>6043000000</v>
      </c>
      <c r="F5" s="8" t="s">
        <v>84</v>
      </c>
    </row>
    <row r="6" spans="1:6" x14ac:dyDescent="0.25">
      <c r="A6" t="s">
        <v>44</v>
      </c>
      <c r="B6" s="18">
        <v>6561000000</v>
      </c>
      <c r="C6" s="18">
        <v>6314000000</v>
      </c>
      <c r="D6" s="18">
        <v>6099000000</v>
      </c>
      <c r="E6" s="18">
        <v>5942000000</v>
      </c>
      <c r="F6" s="8" t="s">
        <v>85</v>
      </c>
    </row>
    <row r="7" spans="1:6" x14ac:dyDescent="0.25">
      <c r="A7" t="s">
        <v>86</v>
      </c>
      <c r="B7" s="18">
        <v>4000000</v>
      </c>
      <c r="C7" s="18">
        <v>3000000</v>
      </c>
      <c r="D7" s="18">
        <v>4000000</v>
      </c>
      <c r="E7" s="18">
        <v>3000000</v>
      </c>
      <c r="F7" s="8" t="s">
        <v>87</v>
      </c>
    </row>
    <row r="8" spans="1:6" x14ac:dyDescent="0.25">
      <c r="A8" t="s">
        <v>88</v>
      </c>
      <c r="B8" s="18">
        <v>1000000</v>
      </c>
      <c r="C8" s="18">
        <v>0</v>
      </c>
      <c r="D8" s="18">
        <v>2000000</v>
      </c>
      <c r="E8" s="18">
        <v>1000000</v>
      </c>
      <c r="F8" s="8" t="s">
        <v>89</v>
      </c>
    </row>
    <row r="9" spans="1:6" x14ac:dyDescent="0.25">
      <c r="A9" t="s">
        <v>90</v>
      </c>
      <c r="B9" s="18">
        <v>-734000000</v>
      </c>
      <c r="C9" s="18">
        <v>-821000000</v>
      </c>
      <c r="D9" s="18">
        <v>34000000</v>
      </c>
      <c r="E9" s="18">
        <v>503000000</v>
      </c>
      <c r="F9" s="8" t="s">
        <v>91</v>
      </c>
    </row>
    <row r="10" spans="1:6" x14ac:dyDescent="0.25">
      <c r="A10" t="s">
        <v>92</v>
      </c>
      <c r="B10" s="18">
        <v>3320000000</v>
      </c>
      <c r="C10" s="18">
        <v>2509000000</v>
      </c>
      <c r="D10" s="18">
        <v>3101000000</v>
      </c>
      <c r="E10" s="18">
        <v>3239000000</v>
      </c>
      <c r="F10" s="8" t="s">
        <v>93</v>
      </c>
    </row>
    <row r="11" spans="1:6" x14ac:dyDescent="0.25">
      <c r="A11" t="s">
        <v>94</v>
      </c>
      <c r="B11" s="18">
        <v>2531000000</v>
      </c>
      <c r="C11" s="18">
        <v>2733000000</v>
      </c>
      <c r="D11" s="18">
        <v>4201000000</v>
      </c>
      <c r="E11" s="18">
        <v>5894000000</v>
      </c>
      <c r="F11" s="8" t="s">
        <v>95</v>
      </c>
    </row>
    <row r="12" spans="1:6" x14ac:dyDescent="0.25">
      <c r="A12" t="s">
        <v>32</v>
      </c>
      <c r="B12" s="34">
        <v>2131105154</v>
      </c>
      <c r="C12" s="34">
        <v>2131105154</v>
      </c>
      <c r="D12" s="34">
        <v>2131105154</v>
      </c>
      <c r="E12" s="34">
        <v>2133515443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2026-09-19T00:10:16Z</dcterms:modified>
</cp:coreProperties>
</file>