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<sst xmlns="http://schemas.openxmlformats.org/spreadsheetml/2006/main" count="114" uniqueCount="102">
  <si>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Link Real Estate Investment Trust (0823.HK)</t>
  </si>
  <si>
    <t>DCF Studio - Base case</t>
  </si>
  <si>
    <t>Blue figures on a cream fill are inputs. Every other figure is a formula - change an input and the model reprices. Currency figures are HKD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</si>
  <si>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</si>
  <si>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</si>
  <si>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</si>
  <si>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</si>
  <si>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</si>
  <si>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</si>
  <si>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</si>
  <si>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</si>
  <si>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</si>
  <si>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</si>
  <si>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</si>
  <si>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</si>
  <si>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</si>
  <si>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</si>
  <si>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</si>
  <si>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</si>
  <si>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</si>
  <si>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</si>
  <si>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</si>
  <si>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</si>
  <si>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(HKD m)</t>
  </si>
  <si>
    <t>Total debt (HKD m)</t>
  </si>
  <si>
    <t>Equity weight</t>
  </si>
  <si>
    <t>Debt weight</t>
  </si>
  <si>
    <t>WACC</t>
  </si>
  <si>
    <t>Base year</t>
  </si>
  <si>
    <t>Revenue, last reported year (HKD m)</t>
  </si>
  <si>
    <t>Fiscal year ended 2026-03-31</t>
  </si>
  <si>
    <t>Net debt (HKD m)</t>
  </si>
  <si>
    <t>Diluted shares</t>
  </si>
  <si>
    <t>Mid-year discounting (1 = yes, 0 = no)</t>
  </si>
  <si>
    <t>Terminal year on a steady-state footing (1 = yes, 0 = no)</t>
  </si>
  <si>
    <t>Forecast cashflows (HKD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</si>
  <si>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</si>
  <si>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</si>
  <si>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</si>
  <si>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</si>
  <si>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</si>
  <si>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</si>
  <si>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</si>
  <si>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</si>
  <si>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</si>
  <si>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</si>
  <si>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</si>
  <si>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</si>
  <si>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</si>
  <si>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</si>
  <si>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</si>
  <si>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</si>
  <si>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</si>
  <si>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(HKD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</si>
  <si>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</si>
  <si>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</si>
  <si>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</si>
  <si>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</si>
  <si>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</si>
  <si>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</si>
  <si>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</si>
  <si>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</si>
  <si>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</si>
  <si>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</si>
  <si>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</si>
  <si>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</si>
  <si>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</si>
  <si>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</si>
  <si>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</si>
  <si>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</si>
  <si>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HKD to HKD</t>
  </si>
  <si>
    <t>Same currency, no conversion</t>
  </si>
  <si>
    <t>Value per share (HKD)</t>
  </si>
  <si>
    <t>Implied upside</t>
  </si>
  <si>
    <t>Value per share (HKD)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</si>
  <si>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</si>
  <si>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(HKD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</si>
  <si>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</si>
  <si>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</si>
  <si>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</si>
  <si>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</si>
  <si>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</si>
  <si>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</si>
  <si>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</si>
  <si>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</si>
  <si>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</si>
  <si>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</si>
  <si>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</si>
  <si>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</si>
  <si>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</si>
  <si>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</si>
  <si>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</si>
  <si>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</si>
  <si>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</si>
  <si>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</si>
  <si>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</si>
  <si>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</si>
  <si>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</si>
  <si>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0.47%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</si>
  <si>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Capital expenditure runs at 1.0% of revenue against depreciation of 0.7%.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</si>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</sst>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0.04442516639796579</v>
      </c>
    </row>
    <row r="7" spans="1:2" x14ac:dyDescent="0.25">
      <c r="A7" t="s">
        <v>5</v>
      </c>
      <c r="B7" s="6">
        <v>0.6851129005107559</v>
      </c>
    </row>
    <row r="8" spans="1:2" x14ac:dyDescent="0.25">
      <c r="A8" t="s">
        <v>6</v>
      </c>
      <c r="B8" s="6">
        <v>0.061721578010920916</v>
      </c>
    </row>
    <row r="9" spans="1:2" x14ac:dyDescent="0.25">
      <c r="A9" t="s">
        <v>7</v>
      </c>
      <c r="B9" s="6">
        <v>0.006777545097301008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-0.040310077519379844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15.687777574544306</v>
      </c>
    </row>
    <row r="14" spans="1:3" x14ac:dyDescent="0.25">
      <c r="A14" t="s">
        <v>12</v>
      </c>
      <c r="B14" s="6">
        <v>0.07339603133693375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0.91558</v>
      </c>
      <c r="C19" s="8" t="s">
        <v>19</v>
      </c>
    </row>
    <row r="20" spans="1:2" x14ac:dyDescent="0.25">
      <c r="A20" t="s">
        <v>20</v>
      </c>
      <c r="B20" s="10">
        <f>B17+B19*B18</f>
        <v>0.0960906</v>
      </c>
    </row>
    <row r="21" spans="1:3" x14ac:dyDescent="0.25">
      <c r="A21" t="s">
        <v>21</v>
      </c>
      <c r="B21" s="6">
        <v>0.03700550230254424</v>
      </c>
      <c r="C21" s="8" t="s">
        <v>22</v>
      </c>
    </row>
    <row r="22" spans="1:2" x14ac:dyDescent="0.25">
      <c r="A22" t="s">
        <v>23</v>
      </c>
      <c r="B22" s="11">
        <v>95942696960</v>
      </c>
    </row>
    <row r="23" spans="1:2" x14ac:dyDescent="0.25">
      <c r="A23" t="s">
        <v>24</v>
      </c>
      <c r="B23" s="11">
        <v>56300000000</v>
      </c>
    </row>
    <row r="24" spans="1:2" x14ac:dyDescent="0.25">
      <c r="A24" t="s">
        <v>25</v>
      </c>
      <c r="B24" s="10">
        <f>B22/(B22+B23)</f>
        <v>0.6301957261385603</v>
      </c>
    </row>
    <row r="25" spans="1:2" x14ac:dyDescent="0.25">
      <c r="A25" t="s">
        <v>26</v>
      </c>
      <c r="B25" s="10">
        <f>1-B24</f>
        <v>0.36980427386143966</v>
      </c>
    </row>
    <row r="26" spans="1:2" x14ac:dyDescent="0.25">
      <c r="A26" t="s">
        <v>27</v>
      </c>
      <c r="B26" s="12">
        <f>B24*B20+B25*B21*(1-B8)</f>
        <v>0.07339603133693375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13938000000</v>
      </c>
      <c r="C29" s="8" t="s">
        <v>30</v>
      </c>
    </row>
    <row r="30" spans="1:2" x14ac:dyDescent="0.25">
      <c r="A30" t="s">
        <v>31</v>
      </c>
      <c r="B30" s="11">
        <v>52950000000</v>
      </c>
    </row>
    <row r="31" spans="1:2" x14ac:dyDescent="0.25">
      <c r="A31" t="s">
        <v>32</v>
      </c>
      <c r="B31" s="13">
        <v>2588542771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0.04442516639796579</v>
      </c>
      <c r="C5" s="10">
        <f>Assumptions!B6</f>
        <v>0.04442516639796579</v>
      </c>
      <c r="D5" s="10">
        <f>Assumptions!B6</f>
        <v>0.04442516639796579</v>
      </c>
      <c r="E5" s="10">
        <f>Assumptions!B6</f>
        <v>0.04442516639796579</v>
      </c>
      <c r="F5" s="10">
        <f>Assumptions!B6</f>
        <v>0.04442516639796579</v>
      </c>
    </row>
    <row r="6" spans="1:6" x14ac:dyDescent="0.25">
      <c r="A6" t="s">
        <v>43</v>
      </c>
      <c r="B6" s="18">
        <f>Assumptions!B29*(1+B5)</f>
        <v>14557197969.254847</v>
      </c>
      <c r="C6" s="18">
        <f>B6*(1+C5)</f>
        <v>15203903911.327124</v>
      </c>
      <c r="D6" s="18">
        <f>C6*(1+D5)</f>
        <v>15879339872.486513</v>
      </c>
      <c r="E6" s="18">
        <f>D6*(1+E5)</f>
        <v>16584782188.61158</v>
      </c>
      <c r="F6" s="18">
        <f>E6*(1+F5)</f>
        <v>17321563897.014668</v>
      </c>
    </row>
    <row r="7" spans="1:6" x14ac:dyDescent="0.25">
      <c r="A7" t="s">
        <v>5</v>
      </c>
      <c r="B7" s="10">
        <f>Assumptions!B7</f>
        <v>0.6851129005107559</v>
      </c>
      <c r="C7" s="10">
        <f>Assumptions!B7</f>
        <v>0.6851129005107559</v>
      </c>
      <c r="D7" s="10">
        <f>Assumptions!B7</f>
        <v>0.6851129005107559</v>
      </c>
      <c r="E7" s="10">
        <f>Assumptions!B7</f>
        <v>0.6851129005107559</v>
      </c>
      <c r="F7" s="10">
        <f>Assumptions!B7</f>
        <v>0.6851129005107559</v>
      </c>
    </row>
    <row r="8" spans="1:6" x14ac:dyDescent="0.25">
      <c r="A8" t="s">
        <v>44</v>
      </c>
      <c r="B8" s="18">
        <f>B6*B7</f>
        <v>9973324124.025475</v>
      </c>
      <c r="C8" s="18">
        <f>C6*C7</f>
        <v>10416390707.776152</v>
      </c>
      <c r="D8" s="18">
        <f>D6*D7</f>
        <v>10879140598.235332</v>
      </c>
      <c r="E8" s="18">
        <f>E6*E7</f>
        <v>11362448229.578802</v>
      </c>
      <c r="F8" s="18">
        <f>F6*F7</f>
        <v>11867226882.866112</v>
      </c>
    </row>
    <row r="9" spans="1:6" x14ac:dyDescent="0.25">
      <c r="A9" t="s">
        <v>45</v>
      </c>
      <c r="B9" s="18">
        <f>B8*(1-Assumptions!B8)</f>
        <v>9357754821.076237</v>
      </c>
      <c r="C9" s="18">
        <f>C8*(1-Assumptions!B8)</f>
        <v>9773474636.113914</v>
      </c>
      <c r="D9" s="18">
        <f>D8*(1-Assumptions!B8)</f>
        <v>10207662873.109573</v>
      </c>
      <c r="E9" s="18">
        <f>E8*(1-Assumptions!B8)</f>
        <v>10661139994.781803</v>
      </c>
      <c r="F9" s="18">
        <f>F8*(1-Assumptions!B8)</f>
        <v>11134762913.041992</v>
      </c>
    </row>
    <row r="10" spans="1:6" x14ac:dyDescent="0.25">
      <c r="A10" t="s">
        <v>46</v>
      </c>
      <c r="B10" s="18">
        <f>B6*Assumptions!B9</f>
        <v>98662065.72696337</v>
      </c>
      <c r="C10" s="18">
        <f>C6*Assumptions!B9</f>
        <v>103045144.41405076</v>
      </c>
      <c r="D10" s="18">
        <f>D6*Assumptions!B9</f>
        <v>107622942.10114738</v>
      </c>
      <c r="E10" s="18">
        <f>E6*Assumptions!B9</f>
        <v>112404109.21222949</v>
      </c>
      <c r="F10" s="18">
        <f>F6*Assumptions!B9</f>
        <v>117397680.4677979</v>
      </c>
    </row>
    <row r="11" spans="1:6" x14ac:dyDescent="0.25">
      <c r="A11" t="s">
        <v>47</v>
      </c>
      <c r="B11" s="18">
        <f>-B6*Assumptions!B10</f>
        <v>-145571979.69254848</v>
      </c>
      <c r="C11" s="18">
        <f>-C6*Assumptions!B10</f>
        <v>-152039039.11327124</v>
      </c>
      <c r="D11" s="18">
        <f>-D6*Assumptions!B10</f>
        <v>-158793398.72486514</v>
      </c>
      <c r="E11" s="18">
        <f>-E6*Assumptions!B10</f>
        <v>-165847821.8861158</v>
      </c>
      <c r="F11" s="18">
        <f>-F6*Assumptions!B10</f>
        <v>-173215638.9701467</v>
      </c>
    </row>
    <row r="12" spans="1:6" x14ac:dyDescent="0.25">
      <c r="A12" t="s">
        <v>48</v>
      </c>
      <c r="B12" s="18">
        <f>-(B6-Assumptions!B29)*Assumptions!B11</f>
        <v>24959918.140505444</v>
      </c>
      <c r="C12" s="18">
        <f>-(C6-B6)*Assumptions!B11</f>
        <v>26068766.65717706</v>
      </c>
      <c r="D12" s="18">
        <f>-(D6-C6)*Assumptions!B11</f>
        <v>27226875.953711823</v>
      </c>
      <c r="E12" s="18">
        <f>-(E6-D6)*Assumptions!B11</f>
        <v>28436434.4484523</v>
      </c>
      <c r="F12" s="18">
        <f>-(F6-E6)*Assumptions!B11</f>
        <v>29699727.780589577</v>
      </c>
    </row>
    <row r="13" spans="1:6" x14ac:dyDescent="0.25">
      <c r="A13" s="19" t="s">
        <v>49</v>
      </c>
      <c r="B13" s="20">
        <f>B9+B10+B11+B12</f>
        <v>9335804825.251156</v>
      </c>
      <c r="C13" s="20">
        <f>C9+C10+C11+C12</f>
        <v>9750549508.07187</v>
      </c>
      <c r="D13" s="20">
        <f>D9+D10+D11+D12</f>
        <v>10183719292.439568</v>
      </c>
      <c r="E13" s="20">
        <f>E9+E10+E11+E12</f>
        <v>10636132716.556368</v>
      </c>
      <c r="F13" s="20">
        <f>F9+F10+F11+F12</f>
        <v>11108644682.320234</v>
      </c>
    </row>
    <row r="14" spans="1:6" x14ac:dyDescent="0.25">
      <c r="A14" t="s">
        <v>50</v>
      </c>
      <c r="B14" s="21">
        <f>1/(1+Assumptions!$B$26)^(1-0.5*Assumptions!$B$32)</f>
        <v>0.96520598763257</v>
      </c>
      <c r="C14" s="21">
        <f>1/(1+Assumptions!$B$26)^(2-0.5*Assumptions!$B$32)</f>
        <v>0.89920771034563</v>
      </c>
      <c r="D14" s="21">
        <f>1/(1+Assumptions!$B$26)^(3-0.5*Assumptions!$B$32)</f>
        <v>0.8377222237589707</v>
      </c>
      <c r="E14" s="21">
        <f>1/(1+Assumptions!$B$26)^(4-0.5*Assumptions!$B$32)</f>
        <v>0.7804409549712725</v>
      </c>
      <c r="F14" s="21">
        <f>1/(1+Assumptions!$B$26)^(5-0.5*Assumptions!$B$32)</f>
        <v>0.7270764304943624</v>
      </c>
    </row>
    <row r="15" spans="1:6" x14ac:dyDescent="0.25">
      <c r="A15" s="19" t="s">
        <v>51</v>
      </c>
      <c r="B15" s="20">
        <f>B13*B14</f>
        <v>9010974716.701454</v>
      </c>
      <c r="C15" s="20">
        <f>C13*C14</f>
        <v>8767769297.765015</v>
      </c>
      <c r="D15" s="20">
        <f>D13*D14</f>
        <v>8531127971.799605</v>
      </c>
      <c r="E15" s="20">
        <f>E13*E14</f>
        <v>8300873574.510447</v>
      </c>
      <c r="F15" s="20">
        <f>F13*F14</f>
        <v>8076833723.251576</v>
      </c>
    </row>
    <row r="17" spans="1:2" x14ac:dyDescent="0.25">
      <c r="A17" s="22" t="s">
        <v>52</v>
      </c>
      <c r="B17" s="23">
        <f>SUM(B15:F15)</f>
        <v>42687579284.0281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11108644682.320234</v>
      </c>
    </row>
    <row r="5" spans="1:2" x14ac:dyDescent="0.25">
      <c r="A5" t="s">
        <v>56</v>
      </c>
      <c r="B5" s="18">
        <f>IF(Assumptions!$B$33=0,B4,B4-Forecast!F11-Forecast!F10-Forecast!F12)</f>
        <v>11134762913.041992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0.34061787190147036</v>
      </c>
    </row>
    <row r="7" spans="1:2" x14ac:dyDescent="0.25">
      <c r="A7" t="s">
        <v>58</v>
      </c>
      <c r="B7" s="18">
        <f>-MAX(Forecast!F9,0)*B6</f>
        <v>-3792699247.56778</v>
      </c>
    </row>
    <row r="8" spans="1:2" x14ac:dyDescent="0.25">
      <c r="A8" t="s">
        <v>59</v>
      </c>
      <c r="B8" s="18">
        <f>IF(OR(Assumptions!$B$33=0,Assumptions!B12&lt;=0),B5,MAX(B5+B7,0))</f>
        <v>7342063665.474213</v>
      </c>
    </row>
    <row r="9" spans="1:2" x14ac:dyDescent="0.25">
      <c r="A9" t="s">
        <v>60</v>
      </c>
      <c r="B9" s="18">
        <f>B8*(1+Assumptions!B12)/(Assumptions!B26-Assumptions!B12)</f>
        <v>155500669150.279</v>
      </c>
    </row>
    <row r="10" spans="1:2" x14ac:dyDescent="0.25">
      <c r="A10" t="s">
        <v>61</v>
      </c>
      <c r="B10" s="18">
        <f>B9/(1+Assumptions!B26)^(5-0.5*Assumptions!B32)</f>
        <v>113060871465.26967</v>
      </c>
    </row>
    <row r="11" spans="1:2" x14ac:dyDescent="0.25">
      <c r="A11" t="s">
        <v>62</v>
      </c>
      <c r="B11" s="18">
        <f>Forecast!B17+B10</f>
        <v>155748450749.29776</v>
      </c>
    </row>
    <row r="12" spans="1:2" x14ac:dyDescent="0.25">
      <c r="A12" t="s">
        <v>63</v>
      </c>
      <c r="B12" s="18">
        <f>-Assumptions!B30</f>
        <v>-52950000000</v>
      </c>
    </row>
    <row r="13" spans="1:2" x14ac:dyDescent="0.25">
      <c r="A13" t="s">
        <v>64</v>
      </c>
      <c r="B13" s="18">
        <f>B11+B12</f>
        <v>102798450749.29776</v>
      </c>
    </row>
    <row r="14" spans="1:2" x14ac:dyDescent="0.25">
      <c r="A14" s="19" t="s">
        <v>65</v>
      </c>
      <c r="B14" s="24">
        <f>B13/Assumptions!B31</f>
        <v>39.712865439571196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11984624563.33391</v>
      </c>
    </row>
    <row r="18" spans="1:2" x14ac:dyDescent="0.25">
      <c r="A18" t="s">
        <v>60</v>
      </c>
      <c r="B18" s="18">
        <f>B17*Assumptions!B13</f>
        <v>188012124464.00256</v>
      </c>
    </row>
    <row r="19" spans="1:2" x14ac:dyDescent="0.25">
      <c r="A19" t="s">
        <v>61</v>
      </c>
      <c r="B19" s="18">
        <f>B18/(1+Assumptions!B26)^(5-0.5*Assumptions!B32)</f>
        <v>136699184344.94878</v>
      </c>
    </row>
    <row r="20" spans="1:2" x14ac:dyDescent="0.25">
      <c r="A20" t="s">
        <v>62</v>
      </c>
      <c r="B20" s="18">
        <f>Forecast!B17+B19</f>
        <v>179386763628.97687</v>
      </c>
    </row>
    <row r="21" spans="1:2" x14ac:dyDescent="0.25">
      <c r="A21" t="s">
        <v>63</v>
      </c>
      <c r="B21" s="18">
        <f>-Assumptions!B30</f>
        <v>-52950000000</v>
      </c>
    </row>
    <row r="22" spans="1:2" x14ac:dyDescent="0.25">
      <c r="A22" t="s">
        <v>64</v>
      </c>
      <c r="B22" s="18">
        <f>B20+B21</f>
        <v>126436763628.97687</v>
      </c>
    </row>
    <row r="23" spans="1:2" x14ac:dyDescent="0.25">
      <c r="A23" s="19" t="s">
        <v>65</v>
      </c>
      <c r="B23" s="25">
        <f>B22/Assumptions!B31</f>
        <v>48.84476511088596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37.02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39.712865439571196</v>
      </c>
    </row>
    <row r="29" spans="1:2" x14ac:dyDescent="0.25">
      <c r="A29" s="19" t="s">
        <v>73</v>
      </c>
      <c r="B29" s="12">
        <f>B28/B26-1</f>
        <v>0.0727408276491408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0.053396</v>
      </c>
      <c r="B5" s="31">
        <v>61.52012020493804</v>
      </c>
      <c r="C5" s="31">
        <v>61.838851286778</v>
      </c>
      <c r="D5" s="31">
        <v>62.157582368617945</v>
      </c>
      <c r="E5" s="31">
        <v>62.4763134504579</v>
      </c>
      <c r="F5" s="31">
        <v>62.79504453229787</v>
      </c>
    </row>
    <row r="6" spans="1:6" x14ac:dyDescent="0.25">
      <c r="A6" s="30">
        <v>0.063396</v>
      </c>
      <c r="B6" s="31">
        <v>48.646574079451476</v>
      </c>
      <c r="C6" s="31">
        <v>48.90385416761392</v>
      </c>
      <c r="D6" s="31">
        <v>49.161134255776346</v>
      </c>
      <c r="E6" s="31">
        <v>49.4184143439388</v>
      </c>
      <c r="F6" s="31">
        <v>49.675694432101224</v>
      </c>
    </row>
    <row r="7" spans="1:6" x14ac:dyDescent="0.25">
      <c r="A7" s="30">
        <v>0.073396</v>
      </c>
      <c r="B7" s="31">
        <v>39.28676958835411</v>
      </c>
      <c r="C7" s="31">
        <v>39.499830295822235</v>
      </c>
      <c r="D7" s="32">
        <v>39.712891003290345</v>
      </c>
      <c r="E7" s="31">
        <v>39.92595171075846</v>
      </c>
      <c r="F7" s="31">
        <v>40.139012418226564</v>
      </c>
    </row>
    <row r="8" spans="1:6" x14ac:dyDescent="0.25">
      <c r="A8" s="30">
        <v>0.083396</v>
      </c>
      <c r="B8" s="31">
        <v>32.176433126950684</v>
      </c>
      <c r="C8" s="31">
        <v>32.35628206902898</v>
      </c>
      <c r="D8" s="31">
        <v>32.53613101110727</v>
      </c>
      <c r="E8" s="31">
        <v>32.71597995318557</v>
      </c>
      <c r="F8" s="31">
        <v>32.89582889526386</v>
      </c>
    </row>
    <row r="9" spans="1:6" x14ac:dyDescent="0.25">
      <c r="A9" s="30">
        <v>0.093396</v>
      </c>
      <c r="B9" s="31">
        <v>26.592773915176195</v>
      </c>
      <c r="C9" s="31">
        <v>26.746861870860098</v>
      </c>
      <c r="D9" s="31">
        <v>26.90094982654399</v>
      </c>
      <c r="E9" s="31">
        <v>27.0550377822279</v>
      </c>
      <c r="F9" s="31">
        <v>27.20912573791179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13938000000</v>
      </c>
      <c r="C5" s="18">
        <v>14223000000</v>
      </c>
      <c r="D5" s="18">
        <v>13578000000</v>
      </c>
      <c r="E5" s="18">
        <v>12234000000</v>
      </c>
      <c r="F5" s="8" t="s">
        <v>84</v>
      </c>
    </row>
    <row r="6" spans="1:6" x14ac:dyDescent="0.25">
      <c r="A6" t="s">
        <v>44</v>
      </c>
      <c r="B6" s="18">
        <v>9401000000</v>
      </c>
      <c r="C6" s="18">
        <v>9704000000</v>
      </c>
      <c r="D6" s="18">
        <v>9304000000</v>
      </c>
      <c r="E6" s="18">
        <v>8545000000</v>
      </c>
      <c r="F6" s="8" t="s">
        <v>85</v>
      </c>
    </row>
    <row r="7" spans="1:6" x14ac:dyDescent="0.25">
      <c r="A7" t="s">
        <v>86</v>
      </c>
      <c r="B7" s="18">
        <v>90000000</v>
      </c>
      <c r="C7" s="18">
        <v>86000000</v>
      </c>
      <c r="D7" s="18">
        <v>94000000</v>
      </c>
      <c r="E7" s="18">
        <v>94000000</v>
      </c>
      <c r="F7" s="8" t="s">
        <v>87</v>
      </c>
    </row>
    <row r="8" spans="1:6" x14ac:dyDescent="0.25">
      <c r="A8" t="s">
        <v>88</v>
      </c>
      <c r="B8" s="18">
        <v>39000000</v>
      </c>
      <c r="C8" s="18">
        <v>69000000</v>
      </c>
      <c r="D8" s="18">
        <v>85000000</v>
      </c>
      <c r="E8" s="18">
        <v>62000000</v>
      </c>
      <c r="F8" s="8" t="s">
        <v>89</v>
      </c>
    </row>
    <row r="9" spans="1:6" x14ac:dyDescent="0.25">
      <c r="A9" t="s">
        <v>90</v>
      </c>
      <c r="B9" s="18">
        <v>26000000</v>
      </c>
      <c r="C9" s="18">
        <v>-26000000</v>
      </c>
      <c r="D9" s="18">
        <v>-47000000</v>
      </c>
      <c r="E9" s="18">
        <v>6000000</v>
      </c>
      <c r="F9" s="8" t="s">
        <v>91</v>
      </c>
    </row>
    <row r="10" spans="1:6" x14ac:dyDescent="0.25">
      <c r="A10" t="s">
        <v>92</v>
      </c>
      <c r="B10" s="18">
        <v>56300000000</v>
      </c>
      <c r="C10" s="18">
        <v>52927000000</v>
      </c>
      <c r="D10" s="18">
        <v>59288000000</v>
      </c>
      <c r="E10" s="18">
        <v>64935000000</v>
      </c>
      <c r="F10" s="8" t="s">
        <v>93</v>
      </c>
    </row>
    <row r="11" spans="1:6" x14ac:dyDescent="0.25">
      <c r="A11" t="s">
        <v>94</v>
      </c>
      <c r="B11" s="18">
        <v>3350000000</v>
      </c>
      <c r="C11" s="18">
        <v>3232000000</v>
      </c>
      <c r="D11" s="18">
        <v>9682000000</v>
      </c>
      <c r="E11" s="18">
        <v>17188000000</v>
      </c>
      <c r="F11" s="8" t="s">
        <v>95</v>
      </c>
    </row>
    <row r="12" spans="1:6" x14ac:dyDescent="0.25">
      <c r="A12" t="s">
        <v>32</v>
      </c>
      <c r="B12" s="34">
        <v>2588542771</v>
      </c>
      <c r="C12" s="34">
        <v>2569453567</v>
      </c>
      <c r="D12" s="34">
        <v>2561266590</v>
      </c>
      <c r="E12" s="34">
        <v>2243025578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2026-09-19T00:09:43Z</dcterms:modified>
</cp:coreProperties>
</file>