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<sst xmlns="http://schemas.openxmlformats.org/spreadsheetml/2006/main" count="118" uniqueCount="103">
  <si>
    <t>China Resources Power Holdings Company Limited (0836.HK)</t>
  </si>
  <si>
    <t>DCF Studio - Base case</t>
  </si>
  <si>
    <t>Blue figures on a cream fill are inputs. Every other figure is a formula - change an input and the model reprices. Currency figures are HKD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</si>
  <si>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</si>
  <si>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</si>
  <si>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</si>
  <si>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</si>
  <si>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</si>
  <si>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</si>
  <si>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</si>
  <si>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</si>
  <si>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</si>
  <si>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</si>
  <si>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</si>
  <si>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</si>
  <si>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</si>
  <si>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</si>
  <si>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</si>
  <si>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</si>
  <si>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</si>
  <si>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</si>
  <si>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</si>
  <si>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</si>
  <si>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(HKD m)</t>
  </si>
  <si>
    <t>Total debt (HKD m)</t>
  </si>
  <si>
    <t>Equity weight</t>
  </si>
  <si>
    <t>Debt weight</t>
  </si>
  <si>
    <t>WACC</t>
  </si>
  <si>
    <t>Base year</t>
  </si>
  <si>
    <t>Revenue, last reported year (HKD m)</t>
  </si>
  <si>
    <t>Fiscal year ended 2025-12-31</t>
  </si>
  <si>
    <t>Net debt (HKD m)</t>
  </si>
  <si>
    <t>Diluted shares</t>
  </si>
  <si>
    <t>Mid-year discounting (1 = yes, 0 = no)</t>
  </si>
  <si>
    <t>Terminal year on a steady-state footing (1 = yes, 0 = no)</t>
  </si>
  <si>
    <t>Forecast cashflows (HKD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</si>
  <si>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</si>
  <si>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</si>
  <si>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</si>
  <si>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</si>
  <si>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</si>
  <si>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</si>
  <si>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</si>
  <si>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</si>
  <si>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</si>
  <si>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</si>
  <si>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</si>
  <si>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</si>
  <si>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</si>
  <si>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</si>
  <si>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</si>
  <si>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</si>
  <si>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</si>
  <si>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(HKD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</si>
  <si>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</si>
  <si>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</si>
  <si>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</si>
  <si>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</si>
  <si>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</si>
  <si>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</si>
  <si>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</si>
  <si>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</si>
  <si>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</si>
  <si>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</si>
  <si>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</si>
  <si>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</si>
  <si>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</si>
  <si>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</si>
  <si>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</si>
  <si>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</si>
  <si>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HKD to HKD</t>
  </si>
  <si>
    <t>Same currency, no conversion</t>
  </si>
  <si>
    <t>Value per share (HKD)</t>
  </si>
  <si>
    <t>Implied upside</t>
  </si>
  <si>
    <t>Value per share (HKD)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</si>
  <si>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</si>
  <si>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</si>
  <si>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(HKD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</si>
  <si>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</si>
  <si>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</si>
  <si>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</si>
  <si>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</si>
  <si>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</si>
  <si>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</si>
  <si>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</si>
  <si>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</si>
  <si>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</si>
  <si>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</si>
  <si>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</si>
  <si>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</si>
  <si>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</si>
  <si>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</si>
  <si>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</si>
  <si>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</si>
  <si>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</si>
  <si>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</si>
  <si>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</si>
  <si>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</si>
  <si>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</si>
  <si>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</si>
  <si>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40.6% of revenue against depreciation of 15.4%.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</si>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</sst>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-0.004196856777821889</v>
      </c>
    </row>
    <row r="7" spans="1:2" x14ac:dyDescent="0.25">
      <c r="A7" t="s">
        <v>5</v>
      </c>
      <c r="B7" s="6">
        <v>0.17616416167469173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0.15381551008540917</v>
      </c>
    </row>
    <row r="10" spans="1:2" x14ac:dyDescent="0.25">
      <c r="A10" t="s">
        <v>8</v>
      </c>
      <c r="B10" s="6">
        <v>0.40629130957459886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7.708756008200247</v>
      </c>
    </row>
    <row r="14" spans="1:3" x14ac:dyDescent="0.25">
      <c r="A14" t="s">
        <v>12</v>
      </c>
      <c r="B14" s="6">
        <v>0.05561242626690777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0.75344</v>
      </c>
      <c r="C19" s="8" t="s">
        <v>19</v>
      </c>
    </row>
    <row r="20" spans="1:2" x14ac:dyDescent="0.25">
      <c r="A20" t="s">
        <v>20</v>
      </c>
      <c r="B20" s="10">
        <f>B17+B19*B18</f>
        <v>0.0847408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97794621440</v>
      </c>
    </row>
    <row r="23" spans="1:2" x14ac:dyDescent="0.25">
      <c r="A23" t="s">
        <v>24</v>
      </c>
      <c r="B23" s="11">
        <v>218231260000</v>
      </c>
    </row>
    <row r="24" spans="1:2" x14ac:dyDescent="0.25">
      <c r="A24" t="s">
        <v>25</v>
      </c>
      <c r="B24" s="10">
        <f>B22/(B22+B23)</f>
        <v>0.3094513050462517</v>
      </c>
    </row>
    <row r="25" spans="1:2" x14ac:dyDescent="0.25">
      <c r="A25" t="s">
        <v>26</v>
      </c>
      <c r="B25" s="10">
        <f>1-B24</f>
        <v>0.6905486949537483</v>
      </c>
    </row>
    <row r="26" spans="1:2" x14ac:dyDescent="0.25">
      <c r="A26" t="s">
        <v>27</v>
      </c>
      <c r="B26" s="12">
        <f>B24*B20+B25*B21*(1-B8)</f>
        <v>0.04467461227982756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102009878000</v>
      </c>
      <c r="C29" s="8" t="s">
        <v>30</v>
      </c>
    </row>
    <row r="30" spans="1:2" x14ac:dyDescent="0.25">
      <c r="A30" t="s">
        <v>31</v>
      </c>
      <c r="B30" s="11">
        <v>206556694000</v>
      </c>
    </row>
    <row r="31" spans="1:2" x14ac:dyDescent="0.25">
      <c r="A31" t="s">
        <v>32</v>
      </c>
      <c r="B31" s="13">
        <v>5177057740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-0.004196856777821889</v>
      </c>
      <c r="C5" s="10">
        <f>Assumptions!B6</f>
        <v>-0.004196856777821889</v>
      </c>
      <c r="D5" s="10">
        <f>Assumptions!B6</f>
        <v>-0.004196856777821889</v>
      </c>
      <c r="E5" s="10">
        <f>Assumptions!B6</f>
        <v>-0.004196856777821889</v>
      </c>
      <c r="F5" s="10">
        <f>Assumptions!B6</f>
        <v>-0.004196856777821889</v>
      </c>
    </row>
    <row r="6" spans="1:6" x14ac:dyDescent="0.25">
      <c r="A6" t="s">
        <v>43</v>
      </c>
      <c r="B6" s="18">
        <f>Assumptions!B29*(1+B5)</f>
        <v>101581757152.11092</v>
      </c>
      <c r="C6" s="18">
        <f>B6*(1+C5)</f>
        <v>101155433066.10402</v>
      </c>
      <c r="D6" s="18">
        <f>C6*(1+D5)</f>
        <v>100730898201.22704</v>
      </c>
      <c r="E6" s="18">
        <f>D6*(1+E5)</f>
        <v>100308145048.37512</v>
      </c>
      <c r="F6" s="18">
        <f>E6*(1+F5)</f>
        <v>99887166129.95811</v>
      </c>
    </row>
    <row r="7" spans="1:6" x14ac:dyDescent="0.25">
      <c r="A7" t="s">
        <v>5</v>
      </c>
      <c r="B7" s="10">
        <f>Assumptions!B7</f>
        <v>0.17616416167469173</v>
      </c>
      <c r="C7" s="10">
        <f>Assumptions!B7</f>
        <v>0.17616416167469173</v>
      </c>
      <c r="D7" s="10">
        <f>Assumptions!B7</f>
        <v>0.17616416167469173</v>
      </c>
      <c r="E7" s="10">
        <f>Assumptions!B7</f>
        <v>0.17616416167469173</v>
      </c>
      <c r="F7" s="10">
        <f>Assumptions!B7</f>
        <v>0.17616416167469173</v>
      </c>
    </row>
    <row r="8" spans="1:6" x14ac:dyDescent="0.25">
      <c r="A8" t="s">
        <v>44</v>
      </c>
      <c r="B8" s="18">
        <f>B6*B7</f>
        <v>17895065090.14374</v>
      </c>
      <c r="C8" s="18">
        <f>C6*C7</f>
        <v>17819962064.930607</v>
      </c>
      <c r="D8" s="18">
        <f>D6*D7</f>
        <v>17745174236.357876</v>
      </c>
      <c r="E8" s="18">
        <f>E6*E7</f>
        <v>17670700281.590385</v>
      </c>
      <c r="F8" s="18">
        <f>F6*F7</f>
        <v>17596538883.344734</v>
      </c>
    </row>
    <row r="9" spans="1:6" x14ac:dyDescent="0.25">
      <c r="A9" t="s">
        <v>45</v>
      </c>
      <c r="B9" s="18">
        <f>B8*(1-Assumptions!B8)</f>
        <v>14942379350.270023</v>
      </c>
      <c r="C9" s="18">
        <f>C8*(1-Assumptions!B8)</f>
        <v>14879668324.217056</v>
      </c>
      <c r="D9" s="18">
        <f>D8*(1-Assumptions!B8)</f>
        <v>14817220487.358826</v>
      </c>
      <c r="E9" s="18">
        <f>E8*(1-Assumptions!B8)</f>
        <v>14755034735.127972</v>
      </c>
      <c r="F9" s="18">
        <f>F8*(1-Assumptions!B8)</f>
        <v>14693109967.592852</v>
      </c>
    </row>
    <row r="10" spans="1:6" x14ac:dyDescent="0.25">
      <c r="A10" t="s">
        <v>46</v>
      </c>
      <c r="B10" s="18">
        <f>B6*Assumptions!B9</f>
        <v>15624849791.724102</v>
      </c>
      <c r="C10" s="18">
        <f>C6*Assumptions!B9</f>
        <v>15559274534.973255</v>
      </c>
      <c r="D10" s="18">
        <f>D6*Assumptions!B9</f>
        <v>15493974488.18316</v>
      </c>
      <c r="E10" s="18">
        <f>E6*Assumptions!B9</f>
        <v>15428948496.337029</v>
      </c>
      <c r="F10" s="18">
        <f>F6*Assumptions!B9</f>
        <v>15364195409.265514</v>
      </c>
    </row>
    <row r="11" spans="1:6" x14ac:dyDescent="0.25">
      <c r="A11" t="s">
        <v>47</v>
      </c>
      <c r="B11" s="18">
        <f>-B6*Assumptions!B10</f>
        <v>-41271785142.22002</v>
      </c>
      <c r="C11" s="18">
        <f>-C6*Assumptions!B10</f>
        <v>-41098573371.013084</v>
      </c>
      <c r="D11" s="18">
        <f>-D6*Assumptions!B10</f>
        <v>-40926088544.80214</v>
      </c>
      <c r="E11" s="18">
        <f>-E6*Assumptions!B10</f>
        <v>-40754327612.70314</v>
      </c>
      <c r="F11" s="18">
        <f>-F6*Assumptions!B10</f>
        <v>-40583287536.6362</v>
      </c>
    </row>
    <row r="12" spans="1:6" x14ac:dyDescent="0.25">
      <c r="A12" t="s">
        <v>48</v>
      </c>
      <c r="B12" s="18">
        <f>-(B6-Assumptions!B29)*Assumptions!B11</f>
        <v>428120847.88908386</v>
      </c>
      <c r="C12" s="18">
        <f>-(C6-B6)*Assumptions!B11</f>
        <v>426324086.006897</v>
      </c>
      <c r="D12" s="18">
        <f>-(D6-C6)*Assumptions!B11</f>
        <v>424534864.87698364</v>
      </c>
      <c r="E12" s="18">
        <f>-(E6-D6)*Assumptions!B11</f>
        <v>422753152.85191345</v>
      </c>
      <c r="F12" s="18">
        <f>-(F6-E6)*Assumptions!B11</f>
        <v>420978918.41700745</v>
      </c>
    </row>
    <row r="13" spans="1:6" x14ac:dyDescent="0.25">
      <c r="A13" s="19" t="s">
        <v>49</v>
      </c>
      <c r="B13" s="20">
        <f>B9+B10+B11+B12</f>
        <v>-10276435152.336807</v>
      </c>
      <c r="C13" s="20">
        <f>C9+C10+C11+C12</f>
        <v>-10233306425.815876</v>
      </c>
      <c r="D13" s="20">
        <f>D9+D10+D11+D12</f>
        <v>-10190358704.383171</v>
      </c>
      <c r="E13" s="20">
        <f>E9+E10+E11+E12</f>
        <v>-10147591228.386227</v>
      </c>
      <c r="F13" s="20">
        <f>F9+F10+F11+F12</f>
        <v>-10105003241.360825</v>
      </c>
    </row>
    <row r="14" spans="1:6" x14ac:dyDescent="0.25">
      <c r="A14" t="s">
        <v>50</v>
      </c>
      <c r="B14" s="21">
        <f>1/(1+Assumptions!$B$26)^(1-0.5*Assumptions!$B$32)</f>
        <v>0.9783843105512733</v>
      </c>
      <c r="C14" s="21">
        <f>1/(1+Assumptions!$B$26)^(2-0.5*Assumptions!$B$32)</f>
        <v>0.9365445460726888</v>
      </c>
      <c r="D14" s="21">
        <f>1/(1+Assumptions!$B$26)^(3-0.5*Assumptions!$B$32)</f>
        <v>0.8964940231761132</v>
      </c>
      <c r="E14" s="21">
        <f>1/(1+Assumptions!$B$26)^(4-0.5*Assumptions!$B$32)</f>
        <v>0.8581562264824881</v>
      </c>
      <c r="F14" s="21">
        <f>1/(1+Assumptions!$B$26)^(5-0.5*Assumptions!$B$32)</f>
        <v>0.8214579127272037</v>
      </c>
    </row>
    <row r="15" spans="1:6" x14ac:dyDescent="0.25">
      <c r="A15" s="19" t="s">
        <v>51</v>
      </c>
      <c r="B15" s="20">
        <f>B13*B14</f>
        <v>-10054302921.443916</v>
      </c>
      <c r="C15" s="20">
        <f>C13*C14</f>
        <v>-9583947321.388458</v>
      </c>
      <c r="D15" s="20">
        <f>D13*D14</f>
        <v>-9135595672.500193</v>
      </c>
      <c r="E15" s="20">
        <f>E13*E14</f>
        <v>-8708218596.43872</v>
      </c>
      <c r="F15" s="20">
        <f>F13*F14</f>
        <v>-8300834870.74989</v>
      </c>
    </row>
    <row r="17" spans="1:2" x14ac:dyDescent="0.25">
      <c r="A17" s="22" t="s">
        <v>52</v>
      </c>
      <c r="B17" s="23">
        <f>SUM(B15:F15)</f>
        <v>-45782899382.52118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-10105003241.360825</v>
      </c>
    </row>
    <row r="5" spans="1:2" x14ac:dyDescent="0.25">
      <c r="A5" t="s">
        <v>56</v>
      </c>
      <c r="B5" s="18">
        <f>IF(Assumptions!$B$33=0,B4,B4-Forecast!F11-Forecast!F10-Forecast!F12)</f>
        <v>14693109967.592852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0.4495398183135246</v>
      </c>
    </row>
    <row r="7" spans="1:2" x14ac:dyDescent="0.25">
      <c r="A7" t="s">
        <v>58</v>
      </c>
      <c r="B7" s="18">
        <f>-MAX(Forecast!F9,0)*B6</f>
        <v>-6605137985.292328</v>
      </c>
    </row>
    <row r="8" spans="1:2" x14ac:dyDescent="0.25">
      <c r="A8" t="s">
        <v>59</v>
      </c>
      <c r="B8" s="18">
        <f>IF(OR(Assumptions!$B$33=0,Assumptions!B12&lt;=0),B5,MAX(B5+B7,0))</f>
        <v>8087971982.300524</v>
      </c>
    </row>
    <row r="9" spans="1:2" x14ac:dyDescent="0.25">
      <c r="A9" t="s">
        <v>60</v>
      </c>
      <c r="B9" s="18">
        <f>B8*(1+Assumptions!B12)/(Assumptions!B26-Assumptions!B12)</f>
        <v>421363895966.4773</v>
      </c>
    </row>
    <row r="10" spans="1:2" x14ac:dyDescent="0.25">
      <c r="A10" t="s">
        <v>61</v>
      </c>
      <c r="B10" s="18">
        <f>B9/(1+Assumptions!B26)^(5-0.5*Assumptions!B32)</f>
        <v>346132706479.22504</v>
      </c>
    </row>
    <row r="11" spans="1:2" x14ac:dyDescent="0.25">
      <c r="A11" t="s">
        <v>62</v>
      </c>
      <c r="B11" s="18">
        <f>Forecast!B17+B10</f>
        <v>300349807096.70386</v>
      </c>
    </row>
    <row r="12" spans="1:2" x14ac:dyDescent="0.25">
      <c r="A12" t="s">
        <v>63</v>
      </c>
      <c r="B12" s="18">
        <f>-Assumptions!B30</f>
        <v>-206556694000</v>
      </c>
    </row>
    <row r="13" spans="1:2" x14ac:dyDescent="0.25">
      <c r="A13" t="s">
        <v>64</v>
      </c>
      <c r="B13" s="18">
        <f>B11+B12</f>
        <v>93793113096.70386</v>
      </c>
    </row>
    <row r="14" spans="1:2" x14ac:dyDescent="0.25">
      <c r="A14" s="19" t="s">
        <v>65</v>
      </c>
      <c r="B14" s="24">
        <f>B13/Assumptions!B31</f>
        <v>18.11706915532757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32960734292.61025</v>
      </c>
    </row>
    <row r="18" spans="1:2" x14ac:dyDescent="0.25">
      <c r="A18" t="s">
        <v>60</v>
      </c>
      <c r="B18" s="18">
        <f>B17*Assumptions!B13</f>
        <v>254086258512.85117</v>
      </c>
    </row>
    <row r="19" spans="1:2" x14ac:dyDescent="0.25">
      <c r="A19" t="s">
        <v>61</v>
      </c>
      <c r="B19" s="18">
        <f>B18/(1+Assumptions!B26)^(5-0.5*Assumptions!B32)</f>
        <v>208721167570.6314</v>
      </c>
    </row>
    <row r="20" spans="1:2" x14ac:dyDescent="0.25">
      <c r="A20" t="s">
        <v>62</v>
      </c>
      <c r="B20" s="18">
        <f>Forecast!B17+B19</f>
        <v>162938268188.11023</v>
      </c>
    </row>
    <row r="21" spans="1:2" x14ac:dyDescent="0.25">
      <c r="A21" t="s">
        <v>63</v>
      </c>
      <c r="B21" s="18">
        <f>-Assumptions!B30</f>
        <v>-206556694000</v>
      </c>
    </row>
    <row r="22" spans="1:2" x14ac:dyDescent="0.25">
      <c r="A22" t="s">
        <v>64</v>
      </c>
      <c r="B22" s="18">
        <f>B20+B21</f>
        <v>-43618425811.88977</v>
      </c>
    </row>
    <row r="23" spans="1:2" x14ac:dyDescent="0.25">
      <c r="A23" s="19" t="s">
        <v>65</v>
      </c>
      <c r="B23" s="25">
        <f>B22/Assumptions!B31</f>
        <v>-8.425331144150958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18.89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18.11706915532757</v>
      </c>
    </row>
    <row r="29" spans="1:2" x14ac:dyDescent="0.25">
      <c r="A29" s="19" t="s">
        <v>73</v>
      </c>
      <c r="B29" s="12">
        <f>B28/B26-1</f>
        <v>-0.04091746133787344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0.024675</v>
      </c>
      <c r="B5" s="31">
        <v>145.68164380947096</v>
      </c>
      <c r="C5" s="31">
        <v>306.17172288434085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0.034675</v>
      </c>
      <c r="B6" s="31">
        <v>42.76770049034078</v>
      </c>
      <c r="C6" s="31">
        <v>59.40931784428812</v>
      </c>
      <c r="D6" s="31">
        <v>93.02533812694323</v>
      </c>
      <c r="E6" s="31">
        <v>198.07908624325083</v>
      </c>
      <c r="F6" s="31" t="s">
        <v>76</v>
      </c>
    </row>
    <row r="7" spans="1:6" x14ac:dyDescent="0.25">
      <c r="A7" s="30">
        <v>0.044675</v>
      </c>
      <c r="B7" s="31">
        <v>9.492262281378542</v>
      </c>
      <c r="C7" s="31">
        <v>12.972732760256953</v>
      </c>
      <c r="D7" s="32">
        <v>18.115647847340146</v>
      </c>
      <c r="E7" s="31">
        <v>26.620269493093005</v>
      </c>
      <c r="F7" s="31">
        <v>43.698545850491726</v>
      </c>
    </row>
    <row r="8" spans="1:6" x14ac:dyDescent="0.25">
      <c r="A8" s="30">
        <v>0.054675</v>
      </c>
      <c r="B8" s="31">
        <v>-6.81388918089758</v>
      </c>
      <c r="C8" s="31">
        <v>-6.468757795073735</v>
      </c>
      <c r="D8" s="31">
        <v>-6.0749939102453325</v>
      </c>
      <c r="E8" s="31">
        <v>-5.60303369723025</v>
      </c>
      <c r="F8" s="31">
        <v>-4.9932611497870845</v>
      </c>
    </row>
    <row r="9" spans="1:6" x14ac:dyDescent="0.25">
      <c r="A9" s="30">
        <v>0.064675</v>
      </c>
      <c r="B9" s="31">
        <v>-14.755068822282084</v>
      </c>
      <c r="C9" s="31">
        <v>-14.589572810040073</v>
      </c>
      <c r="D9" s="31">
        <v>-14.424076797798085</v>
      </c>
      <c r="E9" s="31">
        <v>-14.258580785556079</v>
      </c>
      <c r="F9" s="31">
        <v>-14.093084773314086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102009878000</v>
      </c>
      <c r="C5" s="18">
        <v>105284283000</v>
      </c>
      <c r="D5" s="18">
        <v>103334322000</v>
      </c>
      <c r="E5" s="18">
        <v>103305097000</v>
      </c>
      <c r="F5" s="8" t="s">
        <v>85</v>
      </c>
    </row>
    <row r="6" spans="1:6" x14ac:dyDescent="0.25">
      <c r="A6" t="s">
        <v>44</v>
      </c>
      <c r="B6" s="18">
        <v>21405429000</v>
      </c>
      <c r="C6" s="18">
        <v>20847524000</v>
      </c>
      <c r="D6" s="18">
        <v>19518934000</v>
      </c>
      <c r="E6" s="18">
        <v>11148374000</v>
      </c>
      <c r="F6" s="8" t="s">
        <v>86</v>
      </c>
    </row>
    <row r="7" spans="1:6" x14ac:dyDescent="0.25">
      <c r="A7" t="s">
        <v>87</v>
      </c>
      <c r="B7" s="18">
        <v>18075820000</v>
      </c>
      <c r="C7" s="18">
        <v>16417362000</v>
      </c>
      <c r="D7" s="18">
        <v>14720207000</v>
      </c>
      <c r="E7" s="18">
        <v>14429592000</v>
      </c>
      <c r="F7" s="8" t="s">
        <v>88</v>
      </c>
    </row>
    <row r="8" spans="1:6" x14ac:dyDescent="0.25">
      <c r="A8" t="s">
        <v>89</v>
      </c>
      <c r="B8" s="18">
        <v>47177874000</v>
      </c>
      <c r="C8" s="18">
        <v>49699664000</v>
      </c>
      <c r="D8" s="18">
        <v>38776747000</v>
      </c>
      <c r="E8" s="18">
        <v>32579796000</v>
      </c>
      <c r="F8" s="8" t="s">
        <v>90</v>
      </c>
    </row>
    <row r="9" spans="1:6" x14ac:dyDescent="0.25">
      <c r="A9" t="s">
        <v>91</v>
      </c>
      <c r="B9" s="18">
        <v>-9107698000</v>
      </c>
      <c r="C9" s="18">
        <v>488775000</v>
      </c>
      <c r="D9" s="18">
        <v>3401824000</v>
      </c>
      <c r="E9" s="18">
        <v>595441000</v>
      </c>
      <c r="F9" s="8" t="s">
        <v>92</v>
      </c>
    </row>
    <row r="10" spans="1:6" x14ac:dyDescent="0.25">
      <c r="A10" t="s">
        <v>93</v>
      </c>
      <c r="B10" s="18">
        <v>218231260000</v>
      </c>
      <c r="C10" s="18">
        <v>194156392000</v>
      </c>
      <c r="D10" s="18">
        <v>166859613000</v>
      </c>
      <c r="E10" s="18">
        <v>139585726000</v>
      </c>
      <c r="F10" s="8" t="s">
        <v>94</v>
      </c>
    </row>
    <row r="11" spans="1:6" x14ac:dyDescent="0.25">
      <c r="A11" t="s">
        <v>95</v>
      </c>
      <c r="B11" s="18">
        <v>11674566000</v>
      </c>
      <c r="C11" s="18">
        <v>5834307000</v>
      </c>
      <c r="D11" s="18">
        <v>4082972000</v>
      </c>
      <c r="E11" s="18">
        <v>7721275000</v>
      </c>
      <c r="F11" s="8" t="s">
        <v>96</v>
      </c>
    </row>
    <row r="12" spans="1:6" x14ac:dyDescent="0.25">
      <c r="A12" t="s">
        <v>32</v>
      </c>
      <c r="B12" s="34">
        <v>5177057740</v>
      </c>
      <c r="C12" s="34">
        <v>4851070343</v>
      </c>
      <c r="D12" s="34">
        <v>4810443740</v>
      </c>
      <c r="E12" s="34">
        <v>4810443740</v>
      </c>
      <c r="F12" s="8" t="s">
        <v>97</v>
      </c>
    </row>
    <row r="15" spans="1:1" x14ac:dyDescent="0.25">
      <c r="A15" s="19" t="s">
        <v>98</v>
      </c>
    </row>
    <row r="16" ht="22" customHeight="1" spans="1:6" x14ac:dyDescent="0.25">
      <c r="A16" s="35" t="s">
        <v>99</v>
      </c>
      <c r="B16" s="35"/>
      <c r="C16" s="35"/>
      <c r="D16" s="35"/>
      <c r="E16" s="35"/>
      <c r="F16" s="35"/>
    </row>
    <row r="17" ht="54" customHeight="1" spans="1:6" x14ac:dyDescent="0.25">
      <c r="A17" s="35" t="s">
        <v>100</v>
      </c>
      <c r="B17" s="35"/>
      <c r="C17" s="35"/>
      <c r="D17" s="35"/>
      <c r="E17" s="35"/>
      <c r="F17" s="35"/>
    </row>
    <row r="18" ht="22" customHeight="1" spans="1:6" x14ac:dyDescent="0.25">
      <c r="A18" s="35" t="s">
        <v>101</v>
      </c>
      <c r="B18" s="35"/>
      <c r="C18" s="35"/>
      <c r="D18" s="35"/>
      <c r="E18" s="35"/>
      <c r="F18" s="35"/>
    </row>
    <row r="20" spans="1:1" x14ac:dyDescent="0.25">
      <c r="A20" s="36" t="s">
        <v>102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2026-09-19T00:09:42Z</dcterms:modified>
</cp:coreProperties>
</file>