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<sst xmlns="http://schemas.openxmlformats.org/spreadsheetml/2006/main" count="114" uniqueCount="102">
  <si>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Hengan International Group Company Limited (1044.HK)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</si>
  <si>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</si>
  <si>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</si>
  <si>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</si>
  <si>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</si>
  <si>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</si>
  <si>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</si>
  <si>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</si>
  <si>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</si>
  <si>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</si>
  <si>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</si>
  <si>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</si>
  <si>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</si>
  <si>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</si>
  <si>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</si>
  <si>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</si>
  <si>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</si>
  <si>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</si>
  <si>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</si>
  <si>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</si>
  <si>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</si>
  <si>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</si>
  <si>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</si>
  <si>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</si>
  <si>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</si>
  <si>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</si>
  <si>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</si>
  <si>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</si>
  <si>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</si>
  <si>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</si>
  <si>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</si>
  <si>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</si>
  <si>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</si>
  <si>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</si>
  <si>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</si>
  <si>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</si>
  <si>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</si>
  <si>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</si>
  <si>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</si>
  <si>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</si>
  <si>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</si>
  <si>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</si>
  <si>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</si>
  <si>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</si>
  <si>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</si>
  <si>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</si>
  <si>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</si>
  <si>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</si>
  <si>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</si>
  <si>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</si>
  <si>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</si>
  <si>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</si>
  <si>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</si>
  <si>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</si>
  <si>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</si>
  <si>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</si>
  <si>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</si>
  <si>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</si>
  <si>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</si>
  <si>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</si>
  <si>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</si>
  <si>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</si>
  <si>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</si>
  <si>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</si>
  <si>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</si>
  <si>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</si>
  <si>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</si>
  <si>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</si>
  <si>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</si>
  <si>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</si>
  <si>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</si>
  <si>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</si>
  <si>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</si>
  <si>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</si>
  <si>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</si>
  <si>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</si>
  <si>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</si>
  <si>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</si>
  <si>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</si>
  <si>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</si>
  <si>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</si>
  <si>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</si>
  <si>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</si>
  <si>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</si>
  <si>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</si>
  <si>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</si>
  <si>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</si>
  <si>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</si>
  <si>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</si>
  <si>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</si>
  <si>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</si>
  <si>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</si>
  <si>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</si>
  <si>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</si>
  <si>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</si>
  <si>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</si>
  <si>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</si>
  <si>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</si>
  <si>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</si>
  <si>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5.8% of revenue against depreciation of 4.2%.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</si>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</sst>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0.006632505058264293</v>
      </c>
    </row>
    <row r="7" spans="1:2" x14ac:dyDescent="0.25">
      <c r="A7" t="s">
        <v>5</v>
      </c>
      <c r="B7" s="6">
        <v>0.1318037889552514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0.04154386174637842</v>
      </c>
    </row>
    <row r="10" spans="1:2" x14ac:dyDescent="0.25">
      <c r="A10" t="s">
        <v>8</v>
      </c>
      <c r="B10" s="6">
        <v>0.05822757345582566</v>
      </c>
    </row>
    <row r="11" spans="1:2" x14ac:dyDescent="0.25">
      <c r="A11" t="s">
        <v>9</v>
      </c>
      <c r="B11" s="6">
        <v>-0.24335550250967086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6.190102021882693</v>
      </c>
    </row>
    <row r="14" spans="1:3" x14ac:dyDescent="0.25">
      <c r="A14" t="s">
        <v>12</v>
      </c>
      <c r="B14" s="6">
        <v>0.07111580807019822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0.6951499999999999</v>
      </c>
      <c r="C19" s="8" t="s">
        <v>19</v>
      </c>
    </row>
    <row r="20" spans="1:2" x14ac:dyDescent="0.25">
      <c r="A20" t="s">
        <v>20</v>
      </c>
      <c r="B20" s="10">
        <f>B17+B19*B18</f>
        <v>0.0806605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22660179968</v>
      </c>
    </row>
    <row r="23" spans="1:2" x14ac:dyDescent="0.25">
      <c r="A23" t="s">
        <v>24</v>
      </c>
      <c r="B23" s="11">
        <v>15760967000</v>
      </c>
    </row>
    <row r="24" spans="1:2" x14ac:dyDescent="0.25">
      <c r="A24" t="s">
        <v>25</v>
      </c>
      <c r="B24" s="10">
        <f>B22/(B22+B23)</f>
        <v>0.5897840579010587</v>
      </c>
    </row>
    <row r="25" spans="1:2" x14ac:dyDescent="0.25">
      <c r="A25" t="s">
        <v>26</v>
      </c>
      <c r="B25" s="10">
        <f>1-B24</f>
        <v>0.4102159420989413</v>
      </c>
    </row>
    <row r="26" spans="1:2" x14ac:dyDescent="0.25">
      <c r="A26" t="s">
        <v>27</v>
      </c>
      <c r="B26" s="12">
        <f>B24*B20+B25*B21*(1-B8)</f>
        <v>0.058533246975212054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23068869000</v>
      </c>
      <c r="C29" s="8" t="s">
        <v>30</v>
      </c>
    </row>
    <row r="30" spans="1:2" x14ac:dyDescent="0.25">
      <c r="A30" t="s">
        <v>31</v>
      </c>
      <c r="B30" s="11">
        <v>145332000</v>
      </c>
    </row>
    <row r="31" spans="1:2" x14ac:dyDescent="0.25">
      <c r="A31" t="s">
        <v>32</v>
      </c>
      <c r="B31" s="13">
        <v>1138167000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0.006632505058264293</v>
      </c>
      <c r="C5" s="10">
        <f>Assumptions!B6</f>
        <v>0.006632505058264293</v>
      </c>
      <c r="D5" s="10">
        <f>Assumptions!B6</f>
        <v>0.006632505058264293</v>
      </c>
      <c r="E5" s="10">
        <f>Assumptions!B6</f>
        <v>0.006632505058264293</v>
      </c>
      <c r="F5" s="10">
        <f>Assumptions!B6</f>
        <v>0.006632505058264293</v>
      </c>
    </row>
    <row r="6" spans="1:6" x14ac:dyDescent="0.25">
      <c r="A6" t="s">
        <v>43</v>
      </c>
      <c r="B6" s="18">
        <f>Assumptions!B29*(1+B5)</f>
        <v>23221873390.330936</v>
      </c>
      <c r="C6" s="18">
        <f>B6*(1+C5)</f>
        <v>23375892583.05468</v>
      </c>
      <c r="D6" s="18">
        <f>C6*(1+D5)</f>
        <v>23530933308.853233</v>
      </c>
      <c r="E6" s="18">
        <f>D6*(1+E5)</f>
        <v>23687002343.04988</v>
      </c>
      <c r="F6" s="18">
        <f>E6*(1+F5)</f>
        <v>23844106505.905277</v>
      </c>
    </row>
    <row r="7" spans="1:6" x14ac:dyDescent="0.25">
      <c r="A7" t="s">
        <v>5</v>
      </c>
      <c r="B7" s="10">
        <f>Assumptions!B7</f>
        <v>0.1318037889552514</v>
      </c>
      <c r="C7" s="10">
        <f>Assumptions!B7</f>
        <v>0.1318037889552514</v>
      </c>
      <c r="D7" s="10">
        <f>Assumptions!B7</f>
        <v>0.1318037889552514</v>
      </c>
      <c r="E7" s="10">
        <f>Assumptions!B7</f>
        <v>0.1318037889552514</v>
      </c>
      <c r="F7" s="10">
        <f>Assumptions!B7</f>
        <v>0.1318037889552514</v>
      </c>
    </row>
    <row r="8" spans="1:6" x14ac:dyDescent="0.25">
      <c r="A8" t="s">
        <v>44</v>
      </c>
      <c r="B8" s="18">
        <f>B6*B7</f>
        <v>3060730899.4847474</v>
      </c>
      <c r="C8" s="18">
        <f>C6*C7</f>
        <v>3081031212.6575656</v>
      </c>
      <c r="D8" s="18">
        <f>D6*D7</f>
        <v>3101466167.760187</v>
      </c>
      <c r="E8" s="18">
        <f>E6*E7</f>
        <v>3122036657.805892</v>
      </c>
      <c r="F8" s="18">
        <f>F6*F7</f>
        <v>3142743581.7308764</v>
      </c>
    </row>
    <row r="9" spans="1:6" x14ac:dyDescent="0.25">
      <c r="A9" t="s">
        <v>45</v>
      </c>
      <c r="B9" s="18">
        <f>B8*(1-Assumptions!B8)</f>
        <v>2555710301.069764</v>
      </c>
      <c r="C9" s="18">
        <f>C8*(1-Assumptions!B8)</f>
        <v>2572661062.569067</v>
      </c>
      <c r="D9" s="18">
        <f>D8*(1-Assumptions!B8)</f>
        <v>2589724250.0797563</v>
      </c>
      <c r="E9" s="18">
        <f>E8*(1-Assumptions!B8)</f>
        <v>2606900609.2679195</v>
      </c>
      <c r="F9" s="18">
        <f>F8*(1-Assumptions!B8)</f>
        <v>2624190890.7452817</v>
      </c>
    </row>
    <row r="10" spans="1:6" x14ac:dyDescent="0.25">
      <c r="A10" t="s">
        <v>46</v>
      </c>
      <c r="B10" s="18">
        <f>B6*Assumptions!B9</f>
        <v>964726297.6198123</v>
      </c>
      <c r="C10" s="18">
        <f>C6*Assumptions!B9</f>
        <v>971124849.6686163</v>
      </c>
      <c r="D10" s="18">
        <f>D6*Assumptions!B9</f>
        <v>977565840.1462495</v>
      </c>
      <c r="E10" s="18">
        <f>E6*Assumptions!B9</f>
        <v>984049550.525806</v>
      </c>
      <c r="F10" s="18">
        <f>F6*Assumptions!B9</f>
        <v>990576264.147251</v>
      </c>
    </row>
    <row r="11" spans="1:6" x14ac:dyDescent="0.25">
      <c r="A11" t="s">
        <v>47</v>
      </c>
      <c r="B11" s="18">
        <f>-B6*Assumptions!B10</f>
        <v>-1352153338.6173778</v>
      </c>
      <c r="C11" s="18">
        <f>-C6*Assumptions!B10</f>
        <v>-1361121502.4753065</v>
      </c>
      <c r="D11" s="18">
        <f>-D6*Assumptions!B10</f>
        <v>-1370149147.7253864</v>
      </c>
      <c r="E11" s="18">
        <f>-E6*Assumptions!B10</f>
        <v>-1379236668.8782516</v>
      </c>
      <c r="F11" s="18">
        <f>-F6*Assumptions!B10</f>
        <v>-1388384463.06113</v>
      </c>
    </row>
    <row r="12" spans="1:6" x14ac:dyDescent="0.25">
      <c r="A12" t="s">
        <v>48</v>
      </c>
      <c r="B12" s="18">
        <f>-(B6-Assumptions!B29)*Assumptions!B11</f>
        <v>37234460.29517086</v>
      </c>
      <c r="C12" s="18">
        <f>-(C6-B6)*Assumptions!B11</f>
        <v>37481418.04142043</v>
      </c>
      <c r="D12" s="18">
        <f>-(D6-C6)*Assumptions!B11</f>
        <v>37730013.73617107</v>
      </c>
      <c r="E12" s="18">
        <f>-(E6-D6)*Assumptions!B11</f>
        <v>37980258.243124194</v>
      </c>
      <c r="F12" s="18">
        <f>-(F6-E6)*Assumptions!B11</f>
        <v>38232162.498036124</v>
      </c>
    </row>
    <row r="13" spans="1:6" x14ac:dyDescent="0.25">
      <c r="A13" s="19" t="s">
        <v>49</v>
      </c>
      <c r="B13" s="20">
        <f>B9+B10+B11+B12</f>
        <v>2205517720.367369</v>
      </c>
      <c r="C13" s="20">
        <f>C9+C10+C11+C12</f>
        <v>2220145827.8037972</v>
      </c>
      <c r="D13" s="20">
        <f>D9+D10+D11+D12</f>
        <v>2234870956.23679</v>
      </c>
      <c r="E13" s="20">
        <f>E9+E10+E11+E12</f>
        <v>2249693749.158598</v>
      </c>
      <c r="F13" s="20">
        <f>F9+F10+F11+F12</f>
        <v>2264614854.3294387</v>
      </c>
    </row>
    <row r="14" spans="1:6" x14ac:dyDescent="0.25">
      <c r="A14" t="s">
        <v>50</v>
      </c>
      <c r="B14" s="21">
        <f>1/(1+Assumptions!$B$26)^(1-0.5*Assumptions!$B$32)</f>
        <v>0.9719585588982341</v>
      </c>
      <c r="C14" s="21">
        <f>1/(1+Assumptions!$B$26)^(2-0.5*Assumptions!$B$32)</f>
        <v>0.9182125943380923</v>
      </c>
      <c r="D14" s="21">
        <f>1/(1+Assumptions!$B$26)^(3-0.5*Assumptions!$B$32)</f>
        <v>0.8674385967204243</v>
      </c>
      <c r="E14" s="21">
        <f>1/(1+Assumptions!$B$26)^(4-0.5*Assumptions!$B$32)</f>
        <v>0.8194722264975183</v>
      </c>
      <c r="F14" s="21">
        <f>1/(1+Assumptions!$B$26)^(5-0.5*Assumptions!$B$32)</f>
        <v>0.774158231533287</v>
      </c>
    </row>
    <row r="15" spans="1:6" x14ac:dyDescent="0.25">
      <c r="A15" s="19" t="s">
        <v>51</v>
      </c>
      <c r="B15" s="20">
        <f>B13*B14</f>
        <v>2143671825.1127868</v>
      </c>
      <c r="C15" s="20">
        <f>C13*C14</f>
        <v>2038565860.3566163</v>
      </c>
      <c r="D15" s="20">
        <f>D13*D14</f>
        <v>1938613326.1292741</v>
      </c>
      <c r="E15" s="20">
        <f>E13*E14</f>
        <v>1843561545.5605457</v>
      </c>
      <c r="F15" s="20">
        <f>F13*F14</f>
        <v>1753170230.7316906</v>
      </c>
    </row>
    <row r="17" spans="1:2" x14ac:dyDescent="0.25">
      <c r="A17" s="22" t="s">
        <v>52</v>
      </c>
      <c r="B17" s="23">
        <f>SUM(B15:F15)</f>
        <v>9717582787.890915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2264614854.3294387</v>
      </c>
    </row>
    <row r="5" spans="1:2" x14ac:dyDescent="0.25">
      <c r="A5" t="s">
        <v>56</v>
      </c>
      <c r="B5" s="18">
        <f>IF(Assumptions!$B$33=0,B4,B4-Forecast!F11-Forecast!F10-Forecast!F12)</f>
        <v>2651800568.0381317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0.3515392804834977</v>
      </c>
    </row>
    <row r="7" spans="1:2" x14ac:dyDescent="0.25">
      <c r="A7" t="s">
        <v>58</v>
      </c>
      <c r="B7" s="18">
        <f>-MAX(Forecast!F9,0)*B6</f>
        <v>-932212063.6738553</v>
      </c>
    </row>
    <row r="8" spans="1:2" x14ac:dyDescent="0.25">
      <c r="A8" t="s">
        <v>59</v>
      </c>
      <c r="B8" s="18">
        <f>IF(OR(Assumptions!$B$33=0,Assumptions!B12&lt;=0),B5,MAX(B5+B7,0))</f>
        <v>1719588504.3642764</v>
      </c>
    </row>
    <row r="9" spans="1:2" x14ac:dyDescent="0.25">
      <c r="A9" t="s">
        <v>60</v>
      </c>
      <c r="B9" s="18">
        <f>B8*(1+Assumptions!B12)/(Assumptions!B26-Assumptions!B12)</f>
        <v>52562110024.009605</v>
      </c>
    </row>
    <row r="10" spans="1:2" x14ac:dyDescent="0.25">
      <c r="A10" t="s">
        <v>61</v>
      </c>
      <c r="B10" s="18">
        <f>B9/(1+Assumptions!B26)^(5-0.5*Assumptions!B32)</f>
        <v>40691390141.84534</v>
      </c>
    </row>
    <row r="11" spans="1:2" x14ac:dyDescent="0.25">
      <c r="A11" t="s">
        <v>62</v>
      </c>
      <c r="B11" s="18">
        <f>Forecast!B17+B10</f>
        <v>50408972929.73625</v>
      </c>
    </row>
    <row r="12" spans="1:2" x14ac:dyDescent="0.25">
      <c r="A12" t="s">
        <v>63</v>
      </c>
      <c r="B12" s="18">
        <f>-Assumptions!B30</f>
        <v>-145332000</v>
      </c>
    </row>
    <row r="13" spans="1:2" x14ac:dyDescent="0.25">
      <c r="A13" t="s">
        <v>64</v>
      </c>
      <c r="B13" s="18">
        <f>B11+B12</f>
        <v>50263640929.73625</v>
      </c>
    </row>
    <row r="14" spans="1:2" x14ac:dyDescent="0.25">
      <c r="A14" s="19" t="s">
        <v>65</v>
      </c>
      <c r="B14" s="24">
        <f>B13/Assumptions!B31</f>
        <v>44.16192081630925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4133319845.8781276</v>
      </c>
    </row>
    <row r="18" spans="1:2" x14ac:dyDescent="0.25">
      <c r="A18" t="s">
        <v>60</v>
      </c>
      <c r="B18" s="18">
        <f>B17*Assumptions!B13</f>
        <v>25585671535.05806</v>
      </c>
    </row>
    <row r="19" spans="1:2" x14ac:dyDescent="0.25">
      <c r="A19" t="s">
        <v>61</v>
      </c>
      <c r="B19" s="18">
        <f>B18/(1+Assumptions!B26)^(5-0.5*Assumptions!B32)</f>
        <v>19807358228.172108</v>
      </c>
    </row>
    <row r="20" spans="1:2" x14ac:dyDescent="0.25">
      <c r="A20" t="s">
        <v>62</v>
      </c>
      <c r="B20" s="18">
        <f>Forecast!B17+B19</f>
        <v>29524941016.063023</v>
      </c>
    </row>
    <row r="21" spans="1:2" x14ac:dyDescent="0.25">
      <c r="A21" t="s">
        <v>63</v>
      </c>
      <c r="B21" s="18">
        <f>-Assumptions!B30</f>
        <v>-145332000</v>
      </c>
    </row>
    <row r="22" spans="1:2" x14ac:dyDescent="0.25">
      <c r="A22" t="s">
        <v>64</v>
      </c>
      <c r="B22" s="18">
        <f>B20+B21</f>
        <v>29379609016.063023</v>
      </c>
    </row>
    <row r="23" spans="1:2" x14ac:dyDescent="0.25">
      <c r="A23" s="19" t="s">
        <v>65</v>
      </c>
      <c r="B23" s="25">
        <f>B22/Assumptions!B31</f>
        <v>25.81309159030531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19.7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51.70477689173487</v>
      </c>
    </row>
    <row r="29" spans="1:2" x14ac:dyDescent="0.25">
      <c r="A29" s="19" t="s">
        <v>73</v>
      </c>
      <c r="B29" s="12">
        <f>B28/B26-1</f>
        <v>1.6246079640474558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0.038533</v>
      </c>
      <c r="B5" s="31">
        <v>75.70183794311872</v>
      </c>
      <c r="C5" s="31">
        <v>86.56096593002117</v>
      </c>
      <c r="D5" s="31">
        <v>105.34217127796725</v>
      </c>
      <c r="E5" s="31">
        <v>145.97152458529916</v>
      </c>
      <c r="F5" s="31">
        <v>301.2093483515328</v>
      </c>
    </row>
    <row r="6" spans="1:6" x14ac:dyDescent="0.25">
      <c r="A6" s="30">
        <v>0.048533</v>
      </c>
      <c r="B6" s="31">
        <v>53.56790638844404</v>
      </c>
      <c r="C6" s="31">
        <v>56.9756181308525</v>
      </c>
      <c r="D6" s="31">
        <v>61.77514696857491</v>
      </c>
      <c r="E6" s="31">
        <v>69.09298383290724</v>
      </c>
      <c r="F6" s="31">
        <v>81.72042558331522</v>
      </c>
    </row>
    <row r="7" spans="1:6" x14ac:dyDescent="0.25">
      <c r="A7" s="30">
        <v>0.058533</v>
      </c>
      <c r="B7" s="31">
        <v>41.59445610731022</v>
      </c>
      <c r="C7" s="31">
        <v>42.72820105190082</v>
      </c>
      <c r="D7" s="32">
        <v>44.162226449677995</v>
      </c>
      <c r="E7" s="31">
        <v>46.054391859671604</v>
      </c>
      <c r="F7" s="31">
        <v>48.6967170066616</v>
      </c>
    </row>
    <row r="8" spans="1:6" x14ac:dyDescent="0.25">
      <c r="A8" s="30">
        <v>0.068533</v>
      </c>
      <c r="B8" s="31">
        <v>34.08788905478732</v>
      </c>
      <c r="C8" s="31">
        <v>34.33857589528286</v>
      </c>
      <c r="D8" s="31">
        <v>34.61892441651591</v>
      </c>
      <c r="E8" s="31">
        <v>34.94048122038778</v>
      </c>
      <c r="F8" s="31">
        <v>35.32167961854915</v>
      </c>
    </row>
    <row r="9" spans="1:6" x14ac:dyDescent="0.25">
      <c r="A9" s="30">
        <v>0.078533</v>
      </c>
      <c r="B9" s="31">
        <v>29.466914399896194</v>
      </c>
      <c r="C9" s="31">
        <v>29.572475088836555</v>
      </c>
      <c r="D9" s="31">
        <v>29.678035777776913</v>
      </c>
      <c r="E9" s="31">
        <v>29.783596466717274</v>
      </c>
      <c r="F9" s="31">
        <v>29.88915715565762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23068869000</v>
      </c>
      <c r="C5" s="18">
        <v>22669215000</v>
      </c>
      <c r="D5" s="18">
        <v>23767936000</v>
      </c>
      <c r="E5" s="18">
        <v>22615878000</v>
      </c>
      <c r="F5" s="8" t="s">
        <v>84</v>
      </c>
    </row>
    <row r="6" spans="1:6" x14ac:dyDescent="0.25">
      <c r="A6" t="s">
        <v>44</v>
      </c>
      <c r="B6" s="18">
        <v>2633132000</v>
      </c>
      <c r="C6" s="18">
        <v>2679271000</v>
      </c>
      <c r="D6" s="18">
        <v>3491422000</v>
      </c>
      <c r="E6" s="18">
        <v>3346851000</v>
      </c>
      <c r="F6" s="8" t="s">
        <v>85</v>
      </c>
    </row>
    <row r="7" spans="1:6" x14ac:dyDescent="0.25">
      <c r="A7" t="s">
        <v>86</v>
      </c>
      <c r="B7" s="18">
        <v>1051058000</v>
      </c>
      <c r="C7" s="18">
        <v>986909000</v>
      </c>
      <c r="D7" s="18">
        <v>899820000</v>
      </c>
      <c r="E7" s="18">
        <v>886993000</v>
      </c>
      <c r="F7" s="8" t="s">
        <v>87</v>
      </c>
    </row>
    <row r="8" spans="1:6" x14ac:dyDescent="0.25">
      <c r="A8" t="s">
        <v>88</v>
      </c>
      <c r="B8" s="18">
        <v>1048602000</v>
      </c>
      <c r="C8" s="18">
        <v>1551648000</v>
      </c>
      <c r="D8" s="18">
        <v>1520506000</v>
      </c>
      <c r="E8" s="18">
        <v>1244657000</v>
      </c>
      <c r="F8" s="8" t="s">
        <v>89</v>
      </c>
    </row>
    <row r="9" spans="1:6" x14ac:dyDescent="0.25">
      <c r="A9" t="s">
        <v>90</v>
      </c>
      <c r="B9" s="18">
        <v>-97258000</v>
      </c>
      <c r="C9" s="18">
        <v>-225326000</v>
      </c>
      <c r="D9" s="18">
        <v>-419152000</v>
      </c>
      <c r="E9" s="18">
        <v>-1450811000</v>
      </c>
      <c r="F9" s="8" t="s">
        <v>91</v>
      </c>
    </row>
    <row r="10" spans="1:6" x14ac:dyDescent="0.25">
      <c r="A10" t="s">
        <v>92</v>
      </c>
      <c r="B10" s="18">
        <v>15760967000</v>
      </c>
      <c r="C10" s="18">
        <v>13112926000</v>
      </c>
      <c r="D10" s="18">
        <v>14268248000</v>
      </c>
      <c r="E10" s="18">
        <v>17064697000</v>
      </c>
      <c r="F10" s="8" t="s">
        <v>93</v>
      </c>
    </row>
    <row r="11" spans="1:6" x14ac:dyDescent="0.25">
      <c r="A11" t="s">
        <v>94</v>
      </c>
      <c r="B11" s="18">
        <v>15615635000</v>
      </c>
      <c r="C11" s="18">
        <v>14322872000</v>
      </c>
      <c r="D11" s="18">
        <v>18189943000</v>
      </c>
      <c r="E11" s="18">
        <v>18667492000</v>
      </c>
      <c r="F11" s="8" t="s">
        <v>95</v>
      </c>
    </row>
    <row r="12" spans="1:6" x14ac:dyDescent="0.25">
      <c r="A12" t="s">
        <v>32</v>
      </c>
      <c r="B12" s="34">
        <v>1138167000</v>
      </c>
      <c r="C12" s="34">
        <v>1140558000</v>
      </c>
      <c r="D12" s="34">
        <v>1159752000</v>
      </c>
      <c r="E12" s="34">
        <v>1162121000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2026-09-19T00:09:46Z</dcterms:modified>
</cp:coreProperties>
</file>