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<sst xmlns="http://schemas.openxmlformats.org/spreadsheetml/2006/main" count="112" uniqueCount="100">
  <si>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CK Asset Holdings Limited (1113.HK)</t>
  </si>
  <si>
    <t>DCF Studio - Base case</t>
  </si>
  <si>
    <t>Blue figures on a cream fill are inputs. Every other figure is a formula - change an input and the model reprices. Currency figures are HKD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</si>
  <si>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</si>
  <si>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</si>
  <si>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</si>
  <si>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</si>
  <si>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</si>
  <si>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</si>
  <si>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</si>
  <si>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</si>
  <si>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</si>
  <si>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</si>
  <si>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</si>
  <si>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</si>
  <si>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</si>
  <si>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</si>
  <si>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</si>
  <si>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</si>
  <si>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</si>
  <si>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</si>
  <si>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</si>
  <si>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</si>
  <si>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(HKD m)</t>
  </si>
  <si>
    <t>Total debt (HKD m)</t>
  </si>
  <si>
    <t>Equity weight</t>
  </si>
  <si>
    <t>Debt weight</t>
  </si>
  <si>
    <t>WACC</t>
  </si>
  <si>
    <t>Base year</t>
  </si>
  <si>
    <t>Revenue, last reported year (HKD m)</t>
  </si>
  <si>
    <t>Fiscal year ended 2025-12-31</t>
  </si>
  <si>
    <t>Net debt (HKD m)</t>
  </si>
  <si>
    <t>Diluted shares</t>
  </si>
  <si>
    <t>Mid-year discounting (1 = yes, 0 = no)</t>
  </si>
  <si>
    <t>Terminal year on a steady-state footing (1 = yes, 0 = no)</t>
  </si>
  <si>
    <t>Forecast cashflows (HKD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</si>
  <si>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</si>
  <si>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</si>
  <si>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</si>
  <si>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</si>
  <si>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</si>
  <si>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</si>
  <si>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</si>
  <si>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</si>
  <si>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</si>
  <si>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</si>
  <si>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</si>
  <si>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</si>
  <si>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</si>
  <si>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</si>
  <si>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</si>
  <si>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</si>
  <si>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</si>
  <si>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(HKD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</si>
  <si>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</si>
  <si>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</si>
  <si>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</si>
  <si>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</si>
  <si>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</si>
  <si>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</si>
  <si>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</si>
  <si>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</si>
  <si>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</si>
  <si>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</si>
  <si>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</si>
  <si>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</si>
  <si>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</si>
  <si>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</si>
  <si>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</si>
  <si>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</si>
  <si>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HKD to HKD</t>
  </si>
  <si>
    <t>Same currency, no conversion</t>
  </si>
  <si>
    <t>Value per share (HKD)</t>
  </si>
  <si>
    <t>Implied upside</t>
  </si>
  <si>
    <t>Value per share (HKD)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</si>
  <si>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</si>
  <si>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(HKD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</si>
  <si>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</si>
  <si>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</si>
  <si>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</si>
  <si>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</si>
  <si>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</si>
  <si>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</si>
  <si>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</si>
  <si>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</si>
  <si>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</si>
  <si>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</si>
  <si>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</si>
  <si>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</si>
  <si>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</si>
  <si>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</si>
  <si>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</si>
  <si>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</si>
  <si>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</si>
  <si>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</si>
  <si>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</si>
  <si>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</si>
  <si>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</si>
  <si>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HKD assumption - no free live source available for this market.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</si>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</sst>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0.009343103746892734</v>
      </c>
    </row>
    <row r="7" spans="1:2" x14ac:dyDescent="0.25">
      <c r="A7" t="s">
        <v>5</v>
      </c>
      <c r="B7" s="6">
        <v>0.24088570277116367</v>
      </c>
    </row>
    <row r="8" spans="1:2" x14ac:dyDescent="0.25">
      <c r="A8" t="s">
        <v>6</v>
      </c>
      <c r="B8" s="6">
        <v>0.13196930547006858</v>
      </c>
    </row>
    <row r="9" spans="1:2" x14ac:dyDescent="0.25">
      <c r="A9" t="s">
        <v>7</v>
      </c>
      <c r="B9" s="6">
        <v>0.03933624637265615</v>
      </c>
    </row>
    <row r="10" spans="1:2" x14ac:dyDescent="0.25">
      <c r="A10" t="s">
        <v>8</v>
      </c>
      <c r="B10" s="6">
        <v>0.04677923906626358</v>
      </c>
    </row>
    <row r="11" spans="1:2" x14ac:dyDescent="0.25">
      <c r="A11" t="s">
        <v>9</v>
      </c>
      <c r="B11" s="6">
        <v>-0.3554731581492826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13.726822354203936</v>
      </c>
    </row>
    <row r="14" spans="1:3" x14ac:dyDescent="0.25">
      <c r="A14" t="s">
        <v>12</v>
      </c>
      <c r="B14" s="6">
        <v>0.0689056331628422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0.7239599999999999</v>
      </c>
      <c r="C19" s="8" t="s">
        <v>19</v>
      </c>
    </row>
    <row r="20" spans="1:2" x14ac:dyDescent="0.25">
      <c r="A20" t="s">
        <v>20</v>
      </c>
      <c r="B20" s="10">
        <f>B17+B19*B18</f>
        <v>0.0826772</v>
      </c>
    </row>
    <row r="21" spans="1:3" x14ac:dyDescent="0.25">
      <c r="A21" t="s">
        <v>21</v>
      </c>
      <c r="B21" s="6">
        <v>0.03408583608336762</v>
      </c>
      <c r="C21" s="8" t="s">
        <v>22</v>
      </c>
    </row>
    <row r="22" spans="1:2" x14ac:dyDescent="0.25">
      <c r="A22" t="s">
        <v>23</v>
      </c>
      <c r="B22" s="11">
        <v>161619755008</v>
      </c>
    </row>
    <row r="23" spans="1:2" x14ac:dyDescent="0.25">
      <c r="A23" t="s">
        <v>24</v>
      </c>
      <c r="B23" s="11">
        <v>56609000000</v>
      </c>
    </row>
    <row r="24" spans="1:2" x14ac:dyDescent="0.25">
      <c r="A24" t="s">
        <v>25</v>
      </c>
      <c r="B24" s="10">
        <f>B22/(B22+B23)</f>
        <v>0.7405978877626609</v>
      </c>
    </row>
    <row r="25" spans="1:2" x14ac:dyDescent="0.25">
      <c r="A25" t="s">
        <v>26</v>
      </c>
      <c r="B25" s="10">
        <f>1-B24</f>
        <v>0.2594021122373391</v>
      </c>
    </row>
    <row r="26" spans="1:2" x14ac:dyDescent="0.25">
      <c r="A26" t="s">
        <v>27</v>
      </c>
      <c r="B26" s="12">
        <f>B24*B20+B25*B21*(1-B8)</f>
        <v>0.0689056331628422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57935000000</v>
      </c>
      <c r="C29" s="8" t="s">
        <v>30</v>
      </c>
    </row>
    <row r="30" spans="1:2" x14ac:dyDescent="0.25">
      <c r="A30" t="s">
        <v>31</v>
      </c>
      <c r="B30" s="11">
        <v>14866000000</v>
      </c>
    </row>
    <row r="31" spans="1:2" x14ac:dyDescent="0.25">
      <c r="A31" t="s">
        <v>32</v>
      </c>
      <c r="B31" s="13">
        <v>3499778333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0.009343103746892734</v>
      </c>
      <c r="C5" s="10">
        <f>Assumptions!B6</f>
        <v>0.009343103746892734</v>
      </c>
      <c r="D5" s="10">
        <f>Assumptions!B6</f>
        <v>0.009343103746892734</v>
      </c>
      <c r="E5" s="10">
        <f>Assumptions!B6</f>
        <v>0.009343103746892734</v>
      </c>
      <c r="F5" s="10">
        <f>Assumptions!B6</f>
        <v>0.009343103746892734</v>
      </c>
    </row>
    <row r="6" spans="1:6" x14ac:dyDescent="0.25">
      <c r="A6" t="s">
        <v>43</v>
      </c>
      <c r="B6" s="18">
        <f>Assumptions!B29*(1+B5)</f>
        <v>58476292715.57623</v>
      </c>
      <c r="C6" s="18">
        <f>B6*(1+C5)</f>
        <v>59022642785.15153</v>
      </c>
      <c r="D6" s="18">
        <f>C6*(1+D5)</f>
        <v>59574097460.108986</v>
      </c>
      <c r="E6" s="18">
        <f>D6*(1+E5)</f>
        <v>60130704433.30628</v>
      </c>
      <c r="F6" s="18">
        <f>E6*(1+F5)</f>
        <v>60692511843.20041</v>
      </c>
    </row>
    <row r="7" spans="1:6" x14ac:dyDescent="0.25">
      <c r="A7" t="s">
        <v>5</v>
      </c>
      <c r="B7" s="10">
        <f>Assumptions!B7</f>
        <v>0.24088570277116367</v>
      </c>
      <c r="C7" s="10">
        <f>Assumptions!B7</f>
        <v>0.24088570277116367</v>
      </c>
      <c r="D7" s="10">
        <f>Assumptions!B7</f>
        <v>0.24088570277116367</v>
      </c>
      <c r="E7" s="10">
        <f>Assumptions!B7</f>
        <v>0.24088570277116367</v>
      </c>
      <c r="F7" s="10">
        <f>Assumptions!B7</f>
        <v>0.24088570277116367</v>
      </c>
    </row>
    <row r="8" spans="1:6" x14ac:dyDescent="0.25">
      <c r="A8" t="s">
        <v>44</v>
      </c>
      <c r="B8" s="18">
        <f>B6*B7</f>
        <v>14086102866.24386</v>
      </c>
      <c r="C8" s="18">
        <f>C6*C7</f>
        <v>14217710786.712578</v>
      </c>
      <c r="D8" s="18">
        <f>D6*D7</f>
        <v>14350548333.63615</v>
      </c>
      <c r="E8" s="18">
        <f>E6*E7</f>
        <v>14484626995.54211</v>
      </c>
      <c r="F8" s="18">
        <f>F6*F7</f>
        <v>14619958368.296505</v>
      </c>
    </row>
    <row r="9" spans="1:6" x14ac:dyDescent="0.25">
      <c r="A9" t="s">
        <v>45</v>
      </c>
      <c r="B9" s="18">
        <f>B8*(1-Assumptions!B8)</f>
        <v>12227169654.205715</v>
      </c>
      <c r="C9" s="18">
        <f>C8*(1-Assumptions!B8)</f>
        <v>12341409368.815817</v>
      </c>
      <c r="D9" s="18">
        <f>D8*(1-Assumptions!B8)</f>
        <v>12456716436.931538</v>
      </c>
      <c r="E9" s="18">
        <f>E8*(1-Assumptions!B8)</f>
        <v>12573100830.947412</v>
      </c>
      <c r="F9" s="18">
        <f>F8*(1-Assumptions!B8)</f>
        <v>12690572616.431099</v>
      </c>
    </row>
    <row r="10" spans="1:6" x14ac:dyDescent="0.25">
      <c r="A10" t="s">
        <v>46</v>
      </c>
      <c r="B10" s="18">
        <f>B6*Assumptions!B9</f>
        <v>2300237857.219465</v>
      </c>
      <c r="C10" s="18">
        <f>C6*Assumptions!B9</f>
        <v>2321729218.1619964</v>
      </c>
      <c r="D10" s="18">
        <f>D6*Assumptions!B9</f>
        <v>2343421375.119476</v>
      </c>
      <c r="E10" s="18">
        <f>E6*Assumptions!B9</f>
        <v>2365316204.1499033</v>
      </c>
      <c r="F10" s="18">
        <f>F6*Assumptions!B9</f>
        <v>2387415598.8394823</v>
      </c>
    </row>
    <row r="11" spans="1:6" x14ac:dyDescent="0.25">
      <c r="A11" t="s">
        <v>47</v>
      </c>
      <c r="B11" s="18">
        <f>-B6*Assumptions!B10</f>
        <v>-2735476476.6507483</v>
      </c>
      <c r="C11" s="18">
        <f>-C6*Assumptions!B10</f>
        <v>-2761034317.1692805</v>
      </c>
      <c r="D11" s="18">
        <f>-D6*Assumptions!B10</f>
        <v>-2786830947.2433243</v>
      </c>
      <c r="E11" s="18">
        <f>-E6*Assumptions!B10</f>
        <v>-2812868597.9084697</v>
      </c>
      <c r="F11" s="18">
        <f>-F6*Assumptions!B10</f>
        <v>-2839149521.0451055</v>
      </c>
    </row>
    <row r="12" spans="1:6" x14ac:dyDescent="0.25">
      <c r="A12" t="s">
        <v>48</v>
      </c>
      <c r="B12" s="18">
        <f>-(B6-Assumptions!B29)*Assumptions!B11</f>
        <v>192415031.0890849</v>
      </c>
      <c r="C12" s="18">
        <f>-(C6-B6)*Assumptions!B11</f>
        <v>194212784.6870102</v>
      </c>
      <c r="D12" s="18">
        <f>-(D6-C6)*Assumptions!B11</f>
        <v>196027334.88331386</v>
      </c>
      <c r="E12" s="18">
        <f>-(E6-D6)*Assumptions!B11</f>
        <v>197858838.61035594</v>
      </c>
      <c r="F12" s="18">
        <f>-(F6-E6)*Assumptions!B11</f>
        <v>199707454.2667338</v>
      </c>
    </row>
    <row r="13" spans="1:6" x14ac:dyDescent="0.25">
      <c r="A13" s="19" t="s">
        <v>49</v>
      </c>
      <c r="B13" s="20">
        <f>B9+B10+B11+B12</f>
        <v>11984346065.863518</v>
      </c>
      <c r="C13" s="20">
        <f>C9+C10+C11+C12</f>
        <v>12096317054.495543</v>
      </c>
      <c r="D13" s="20">
        <f>D9+D10+D11+D12</f>
        <v>12209334199.691004</v>
      </c>
      <c r="E13" s="20">
        <f>E9+E10+E11+E12</f>
        <v>12323407275.799202</v>
      </c>
      <c r="F13" s="20">
        <f>F9+F10+F11+F12</f>
        <v>12438546148.492208</v>
      </c>
    </row>
    <row r="14" spans="1:6" x14ac:dyDescent="0.25">
      <c r="A14" t="s">
        <v>50</v>
      </c>
      <c r="B14" s="21">
        <f>1/(1+Assumptions!$B$26)^(1-0.5*Assumptions!$B$32)</f>
        <v>0.9672312444610925</v>
      </c>
      <c r="C14" s="21">
        <f>1/(1+Assumptions!$B$26)^(2-0.5*Assumptions!$B$32)</f>
        <v>0.9048799205960775</v>
      </c>
      <c r="D14" s="21">
        <f>1/(1+Assumptions!$B$26)^(3-0.5*Assumptions!$B$32)</f>
        <v>0.8465479949980054</v>
      </c>
      <c r="E14" s="21">
        <f>1/(1+Assumptions!$B$26)^(4-0.5*Assumptions!$B$32)</f>
        <v>0.7919763623034796</v>
      </c>
      <c r="F14" s="21">
        <f>1/(1+Assumptions!$B$26)^(5-0.5*Assumptions!$B$32)</f>
        <v>0.7409226200446323</v>
      </c>
    </row>
    <row r="15" spans="1:6" x14ac:dyDescent="0.25">
      <c r="A15" s="19" t="s">
        <v>51</v>
      </c>
      <c r="B15" s="20">
        <f>B13*B14</f>
        <v>11591633959.337568</v>
      </c>
      <c r="C15" s="20">
        <f>C13*C14</f>
        <v>10945714415.776905</v>
      </c>
      <c r="D15" s="20">
        <f>D13*D14</f>
        <v>10335787387.008995</v>
      </c>
      <c r="E15" s="20">
        <f>E13*E14</f>
        <v>9759847265.471685</v>
      </c>
      <c r="F15" s="20">
        <f>F13*F14</f>
        <v>9216000201.886917</v>
      </c>
    </row>
    <row r="17" spans="1:2" x14ac:dyDescent="0.25">
      <c r="A17" s="22" t="s">
        <v>52</v>
      </c>
      <c r="B17" s="23">
        <f>SUM(B15:F15)</f>
        <v>51848983229.48207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12438546148.492208</v>
      </c>
    </row>
    <row r="5" spans="1:2" x14ac:dyDescent="0.25">
      <c r="A5" t="s">
        <v>56</v>
      </c>
      <c r="B5" s="18">
        <f>IF(Assumptions!$B$33=0,B4,B4-Forecast!F11-Forecast!F10-Forecast!F12)</f>
        <v>12690572616.431099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0.3628150392424143</v>
      </c>
    </row>
    <row r="7" spans="1:2" x14ac:dyDescent="0.25">
      <c r="A7" t="s">
        <v>58</v>
      </c>
      <c r="B7" s="18">
        <f>-MAX(Forecast!F9,0)*B6</f>
        <v>-4604330601.839158</v>
      </c>
    </row>
    <row r="8" spans="1:2" x14ac:dyDescent="0.25">
      <c r="A8" t="s">
        <v>59</v>
      </c>
      <c r="B8" s="18">
        <f>IF(OR(Assumptions!$B$33=0,Assumptions!B12&lt;=0),B5,MAX(B5+B7,0))</f>
        <v>8086242014.591941</v>
      </c>
    </row>
    <row r="9" spans="1:2" x14ac:dyDescent="0.25">
      <c r="A9" t="s">
        <v>60</v>
      </c>
      <c r="B9" s="18">
        <f>B8*(1+Assumptions!B12)/(Assumptions!B26-Assumptions!B12)</f>
        <v>188777554675.40543</v>
      </c>
    </row>
    <row r="10" spans="1:2" x14ac:dyDescent="0.25">
      <c r="A10" t="s">
        <v>61</v>
      </c>
      <c r="B10" s="18">
        <f>B9/(1+Assumptions!B26)^(5-0.5*Assumptions!B32)</f>
        <v>139869560415.7202</v>
      </c>
    </row>
    <row r="11" spans="1:2" x14ac:dyDescent="0.25">
      <c r="A11" t="s">
        <v>62</v>
      </c>
      <c r="B11" s="18">
        <f>Forecast!B17+B10</f>
        <v>191718543645.20227</v>
      </c>
    </row>
    <row r="12" spans="1:2" x14ac:dyDescent="0.25">
      <c r="A12" t="s">
        <v>63</v>
      </c>
      <c r="B12" s="18">
        <f>-Assumptions!B30</f>
        <v>-14866000000</v>
      </c>
    </row>
    <row r="13" spans="1:2" x14ac:dyDescent="0.25">
      <c r="A13" t="s">
        <v>64</v>
      </c>
      <c r="B13" s="18">
        <f>B11+B12</f>
        <v>176852543645.20227</v>
      </c>
    </row>
    <row r="14" spans="1:2" x14ac:dyDescent="0.25">
      <c r="A14" s="19" t="s">
        <v>65</v>
      </c>
      <c r="B14" s="24">
        <f>B13/Assumptions!B31</f>
        <v>50.532498580732906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17007373967.135986</v>
      </c>
    </row>
    <row r="18" spans="1:2" x14ac:dyDescent="0.25">
      <c r="A18" t="s">
        <v>60</v>
      </c>
      <c r="B18" s="18">
        <f>B17*Assumptions!B13</f>
        <v>233457201158.38834</v>
      </c>
    </row>
    <row r="19" spans="1:2" x14ac:dyDescent="0.25">
      <c r="A19" t="s">
        <v>61</v>
      </c>
      <c r="B19" s="18">
        <f>B18/(1+Assumptions!B26)^(5-0.5*Assumptions!B32)</f>
        <v>172973721150.55984</v>
      </c>
    </row>
    <row r="20" spans="1:2" x14ac:dyDescent="0.25">
      <c r="A20" t="s">
        <v>62</v>
      </c>
      <c r="B20" s="18">
        <f>Forecast!B17+B19</f>
        <v>224822704380.04193</v>
      </c>
    </row>
    <row r="21" spans="1:2" x14ac:dyDescent="0.25">
      <c r="A21" t="s">
        <v>63</v>
      </c>
      <c r="B21" s="18">
        <f>-Assumptions!B30</f>
        <v>-14866000000</v>
      </c>
    </row>
    <row r="22" spans="1:2" x14ac:dyDescent="0.25">
      <c r="A22" t="s">
        <v>64</v>
      </c>
      <c r="B22" s="18">
        <f>B20+B21</f>
        <v>209956704380.04193</v>
      </c>
    </row>
    <row r="23" spans="1:2" x14ac:dyDescent="0.25">
      <c r="A23" s="19" t="s">
        <v>65</v>
      </c>
      <c r="B23" s="25">
        <f>B22/Assumptions!B31</f>
        <v>59.99142928577069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46.18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50.532498580732906</v>
      </c>
    </row>
    <row r="29" spans="1:2" x14ac:dyDescent="0.25">
      <c r="A29" s="19" t="s">
        <v>73</v>
      </c>
      <c r="B29" s="12">
        <f>B28/B26-1</f>
        <v>0.0942507271704831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0.048906</v>
      </c>
      <c r="B5" s="31">
        <v>71.96129500992782</v>
      </c>
      <c r="C5" s="31">
        <v>72.26033824177239</v>
      </c>
      <c r="D5" s="31">
        <v>72.55938147361692</v>
      </c>
      <c r="E5" s="31">
        <v>72.85842470546149</v>
      </c>
      <c r="F5" s="31">
        <v>73.15746793730601</v>
      </c>
    </row>
    <row r="6" spans="1:6" x14ac:dyDescent="0.25">
      <c r="A6" s="30">
        <v>0.058906</v>
      </c>
      <c r="B6" s="31">
        <v>59.19801074592404</v>
      </c>
      <c r="C6" s="31">
        <v>59.435909852259286</v>
      </c>
      <c r="D6" s="31">
        <v>59.67380895859451</v>
      </c>
      <c r="E6" s="31">
        <v>59.911708064929776</v>
      </c>
      <c r="F6" s="31">
        <v>60.149607171265025</v>
      </c>
    </row>
    <row r="7" spans="1:6" x14ac:dyDescent="0.25">
      <c r="A7" s="30">
        <v>0.068906</v>
      </c>
      <c r="B7" s="31">
        <v>50.142309643748185</v>
      </c>
      <c r="C7" s="31">
        <v>50.33726080569937</v>
      </c>
      <c r="D7" s="32">
        <v>50.53221196765055</v>
      </c>
      <c r="E7" s="31">
        <v>50.72716312960174</v>
      </c>
      <c r="F7" s="31">
        <v>50.92211429155292</v>
      </c>
    </row>
    <row r="8" spans="1:6" x14ac:dyDescent="0.25">
      <c r="A8" s="30">
        <v>0.078906</v>
      </c>
      <c r="B8" s="31">
        <v>43.38438293349488</v>
      </c>
      <c r="C8" s="31">
        <v>43.54764091371716</v>
      </c>
      <c r="D8" s="31">
        <v>43.71089889393945</v>
      </c>
      <c r="E8" s="31">
        <v>43.87415687416175</v>
      </c>
      <c r="F8" s="31">
        <v>44.037414854384046</v>
      </c>
    </row>
    <row r="9" spans="1:6" x14ac:dyDescent="0.25">
      <c r="A9" s="30">
        <v>0.088906</v>
      </c>
      <c r="B9" s="31">
        <v>38.14872509897233</v>
      </c>
      <c r="C9" s="31">
        <v>38.28772767693241</v>
      </c>
      <c r="D9" s="31">
        <v>38.4267302548925</v>
      </c>
      <c r="E9" s="31">
        <v>38.565732832852575</v>
      </c>
      <c r="F9" s="31">
        <v>38.70473541081266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57935000000</v>
      </c>
      <c r="C5" s="18">
        <v>45529000000</v>
      </c>
      <c r="D5" s="18">
        <v>47243000000</v>
      </c>
      <c r="E5" s="18">
        <v>56341000000</v>
      </c>
      <c r="F5" s="8" t="s">
        <v>84</v>
      </c>
    </row>
    <row r="6" spans="1:6" x14ac:dyDescent="0.25">
      <c r="A6" t="s">
        <v>44</v>
      </c>
      <c r="B6" s="18">
        <v>10658000000</v>
      </c>
      <c r="C6" s="18">
        <v>10079000000</v>
      </c>
      <c r="D6" s="18">
        <v>11926000000</v>
      </c>
      <c r="E6" s="18">
        <v>17227000000</v>
      </c>
      <c r="F6" s="8" t="s">
        <v>85</v>
      </c>
    </row>
    <row r="7" spans="1:6" x14ac:dyDescent="0.25">
      <c r="A7" t="s">
        <v>86</v>
      </c>
      <c r="B7" s="18">
        <v>2199000000</v>
      </c>
      <c r="C7" s="18">
        <v>1926000000</v>
      </c>
      <c r="D7" s="18">
        <v>1927000000</v>
      </c>
      <c r="E7" s="18">
        <v>2045000000</v>
      </c>
      <c r="F7" s="8" t="s">
        <v>87</v>
      </c>
    </row>
    <row r="8" spans="1:6" x14ac:dyDescent="0.25">
      <c r="A8" t="s">
        <v>88</v>
      </c>
      <c r="B8" s="18">
        <v>2468000000</v>
      </c>
      <c r="C8" s="18">
        <v>2276000000</v>
      </c>
      <c r="D8" s="18">
        <v>2403000000</v>
      </c>
      <c r="E8" s="18">
        <v>2460000000</v>
      </c>
      <c r="F8" s="8" t="s">
        <v>89</v>
      </c>
    </row>
    <row r="9" spans="1:6" x14ac:dyDescent="0.25">
      <c r="A9" t="s">
        <v>90</v>
      </c>
      <c r="B9" s="18">
        <v>-4410000000</v>
      </c>
      <c r="C9" s="18">
        <v>-275000000</v>
      </c>
      <c r="D9" s="18">
        <v>17072000000</v>
      </c>
      <c r="E9" s="18">
        <v>7452000000</v>
      </c>
      <c r="F9" s="8" t="s">
        <v>91</v>
      </c>
    </row>
    <row r="10" spans="1:6" x14ac:dyDescent="0.25">
      <c r="A10" t="s">
        <v>92</v>
      </c>
      <c r="B10" s="18">
        <v>56609000000</v>
      </c>
      <c r="C10" s="18">
        <v>57632000000</v>
      </c>
      <c r="D10" s="18">
        <v>60720000000</v>
      </c>
      <c r="E10" s="18">
        <v>54093000000</v>
      </c>
      <c r="F10" s="8" t="s">
        <v>93</v>
      </c>
    </row>
    <row r="11" spans="1:6" x14ac:dyDescent="0.25">
      <c r="A11" t="s">
        <v>94</v>
      </c>
      <c r="B11" s="18">
        <v>41743000000</v>
      </c>
      <c r="C11" s="18">
        <v>36069000000</v>
      </c>
      <c r="D11" s="18">
        <v>42481000000</v>
      </c>
      <c r="E11" s="18">
        <v>61198000000</v>
      </c>
      <c r="F11" s="8" t="s">
        <v>95</v>
      </c>
    </row>
    <row r="12" spans="1:6" x14ac:dyDescent="0.25">
      <c r="A12" t="s">
        <v>32</v>
      </c>
      <c r="B12" s="34">
        <v>3499778333</v>
      </c>
      <c r="C12" s="34">
        <v>3514375347</v>
      </c>
      <c r="D12" s="34">
        <v>3570941266</v>
      </c>
      <c r="E12" s="34">
        <v>3628235965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2026-09-19T00:10:01Z</dcterms:modified>
</cp:coreProperties>
</file>