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<sst xmlns="http://schemas.openxmlformats.org/spreadsheetml/2006/main" count="115" uniqueCount="103">
  <si>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BYD Company Limited (1211.HK)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</si>
  <si>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</si>
  <si>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</si>
  <si>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</si>
  <si>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</si>
  <si>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</si>
  <si>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</si>
  <si>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</si>
  <si>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</si>
  <si>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</si>
  <si>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</si>
  <si>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</si>
  <si>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</si>
  <si>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</si>
  <si>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</si>
  <si>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</si>
  <si>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</si>
  <si>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</si>
  <si>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</si>
  <si>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</si>
  <si>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</si>
  <si>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</si>
  <si>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</si>
  <si>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</si>
  <si>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</si>
  <si>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</si>
  <si>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</si>
  <si>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</si>
  <si>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</si>
  <si>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</si>
  <si>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</si>
  <si>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</si>
  <si>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</si>
  <si>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</si>
  <si>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</si>
  <si>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</si>
  <si>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</si>
  <si>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</si>
  <si>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</si>
  <si>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</si>
  <si>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</si>
  <si>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</si>
  <si>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</si>
  <si>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</si>
  <si>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</si>
  <si>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</si>
  <si>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</si>
  <si>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</si>
  <si>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</si>
  <si>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</si>
  <si>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</si>
  <si>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</si>
  <si>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</si>
  <si>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</si>
  <si>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</si>
  <si>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</si>
  <si>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</si>
  <si>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</si>
  <si>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</si>
  <si>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</si>
  <si>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</si>
  <si>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</si>
  <si>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</si>
  <si>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</si>
  <si>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</si>
  <si>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</si>
  <si>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</si>
  <si>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</si>
  <si>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</si>
  <si>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</si>
  <si>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</si>
  <si>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</si>
  <si>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</si>
  <si>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</si>
  <si>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</si>
  <si>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</si>
  <si>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</si>
  <si>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</si>
  <si>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</si>
  <si>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</si>
  <si>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</si>
  <si>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</si>
  <si>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</si>
  <si>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</si>
  <si>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</si>
  <si>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</si>
  <si>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</si>
  <si>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</si>
  <si>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</si>
  <si>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</si>
  <si>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</si>
  <si>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</si>
  <si>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</si>
  <si>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</si>
  <si>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</si>
  <si>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</si>
  <si>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</si>
  <si>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</si>
  <si>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</si>
  <si>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Free cashflow is negative in at least one forecast year, so terminal value carries most of the valuation.</t>
  </si>
  <si>
    <t>Adjusted: Capital expenditure runs at 18.8% of revenue against depreciation of 7.5%.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</si>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</sst>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0.2376648398673218</v>
      </c>
    </row>
    <row r="7" spans="1:2" x14ac:dyDescent="0.25">
      <c r="A7" t="s">
        <v>5</v>
      </c>
      <c r="B7" s="6">
        <v>0.05897717831303466</v>
      </c>
    </row>
    <row r="8" spans="1:2" x14ac:dyDescent="0.25">
      <c r="A8" t="s">
        <v>6</v>
      </c>
      <c r="B8" s="6">
        <v>0.159339182094148</v>
      </c>
    </row>
    <row r="9" spans="1:2" x14ac:dyDescent="0.25">
      <c r="A9" t="s">
        <v>7</v>
      </c>
      <c r="B9" s="6">
        <v>0.07529454386068235</v>
      </c>
    </row>
    <row r="10" spans="1:2" x14ac:dyDescent="0.25">
      <c r="A10" t="s">
        <v>8</v>
      </c>
      <c r="B10" s="6">
        <v>0.18821348639312777</v>
      </c>
    </row>
    <row r="11" spans="1:2" x14ac:dyDescent="0.25">
      <c r="A11" t="s">
        <v>9</v>
      </c>
      <c r="B11" s="6">
        <v>-0.10464908963734114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6.253568684145955</v>
      </c>
    </row>
    <row r="14" spans="1:3" x14ac:dyDescent="0.25">
      <c r="A14" t="s">
        <v>12</v>
      </c>
      <c r="B14" s="6">
        <v>0.17350332370504082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0.54909</v>
      </c>
      <c r="C19" s="8" t="s">
        <v>19</v>
      </c>
    </row>
    <row r="20" spans="1:2" x14ac:dyDescent="0.25">
      <c r="A20" t="s">
        <v>20</v>
      </c>
      <c r="B20" s="10">
        <f>B17+B19*B18</f>
        <v>0.07043630000000001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743051558912</v>
      </c>
    </row>
    <row r="23" spans="1:2" x14ac:dyDescent="0.25">
      <c r="A23" t="s">
        <v>24</v>
      </c>
      <c r="B23" s="11">
        <v>119120640000</v>
      </c>
    </row>
    <row r="24" spans="1:2" x14ac:dyDescent="0.25">
      <c r="A24" t="s">
        <v>25</v>
      </c>
      <c r="B24" s="10">
        <f>B22/(B22+B23)</f>
        <v>0.8618366027687719</v>
      </c>
    </row>
    <row r="25" spans="1:2" x14ac:dyDescent="0.25">
      <c r="A25" t="s">
        <v>26</v>
      </c>
      <c r="B25" s="10">
        <f>1-B24</f>
        <v>0.13816339723122806</v>
      </c>
    </row>
    <row r="26" spans="1:2" x14ac:dyDescent="0.25">
      <c r="A26" t="s">
        <v>27</v>
      </c>
      <c r="B26" s="12">
        <f>B24*B20+B25*B21*(1-B8)</f>
        <v>0.06442133524827583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803964958000</v>
      </c>
      <c r="C29" s="8" t="s">
        <v>30</v>
      </c>
    </row>
    <row r="30" spans="1:2" x14ac:dyDescent="0.25">
      <c r="A30" t="s">
        <v>31</v>
      </c>
      <c r="B30" s="11">
        <v>-10836648000</v>
      </c>
    </row>
    <row r="31" spans="1:2" x14ac:dyDescent="0.25">
      <c r="A31" t="s">
        <v>32</v>
      </c>
      <c r="B31" s="13">
        <v>9111458659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0.2376648398673218</v>
      </c>
      <c r="C5" s="10">
        <f>Assumptions!B6</f>
        <v>0.2376648398673218</v>
      </c>
      <c r="D5" s="10">
        <f>Assumptions!B6</f>
        <v>0.2376648398673218</v>
      </c>
      <c r="E5" s="10">
        <f>Assumptions!B6</f>
        <v>0.2376648398673218</v>
      </c>
      <c r="F5" s="10">
        <f>Assumptions!B6</f>
        <v>0.2376648398673218</v>
      </c>
    </row>
    <row r="6" spans="1:6" x14ac:dyDescent="0.25">
      <c r="A6" t="s">
        <v>43</v>
      </c>
      <c r="B6" s="18">
        <f>Assumptions!B29*(1+B5)</f>
        <v>995039161002.008</v>
      </c>
      <c r="C6" s="18">
        <f>B6*(1+C5)</f>
        <v>1231524983863.2644</v>
      </c>
      <c r="D6" s="18">
        <f>C6*(1+D5)</f>
        <v>1524215171945.7332</v>
      </c>
      <c r="E6" s="18">
        <f>D6*(1+E5)</f>
        <v>1886467526709.558</v>
      </c>
      <c r="F6" s="18">
        <f>E6*(1+F5)</f>
        <v>2334814529359.8877</v>
      </c>
    </row>
    <row r="7" spans="1:6" x14ac:dyDescent="0.25">
      <c r="A7" t="s">
        <v>5</v>
      </c>
      <c r="B7" s="10">
        <f>Assumptions!B7</f>
        <v>0.05897717831303466</v>
      </c>
      <c r="C7" s="10">
        <f>Assumptions!B7</f>
        <v>0.05897717831303466</v>
      </c>
      <c r="D7" s="10">
        <f>Assumptions!B7</f>
        <v>0.05897717831303466</v>
      </c>
      <c r="E7" s="10">
        <f>Assumptions!B7</f>
        <v>0.05897717831303466</v>
      </c>
      <c r="F7" s="10">
        <f>Assumptions!B7</f>
        <v>0.05897717831303466</v>
      </c>
    </row>
    <row r="8" spans="1:6" x14ac:dyDescent="0.25">
      <c r="A8" t="s">
        <v>44</v>
      </c>
      <c r="B8" s="18">
        <f>B6*B7</f>
        <v>58684602026.86783</v>
      </c>
      <c r="C8" s="18">
        <f>C6*C7</f>
        <v>72631868570.26088</v>
      </c>
      <c r="D8" s="18">
        <f>D6*D7</f>
        <v>89893909983.27629</v>
      </c>
      <c r="E8" s="18">
        <f>E6*E7</f>
        <v>111258531704.49908</v>
      </c>
      <c r="F8" s="18">
        <f>F6*F7</f>
        <v>137700772825.92218</v>
      </c>
    </row>
    <row r="9" spans="1:6" x14ac:dyDescent="0.25">
      <c r="A9" t="s">
        <v>45</v>
      </c>
      <c r="B9" s="18">
        <f>B8*(1-Assumptions!B8)</f>
        <v>49333845538.38613</v>
      </c>
      <c r="C9" s="18">
        <f>C8*(1-Assumptions!B8)</f>
        <v>61058766038.305855</v>
      </c>
      <c r="D9" s="18">
        <f>D8*(1-Assumptions!B8)</f>
        <v>75570287891.29608</v>
      </c>
      <c r="E9" s="18">
        <f>E8*(1-Assumptions!B8)</f>
        <v>93530688261.70837</v>
      </c>
      <c r="F9" s="18">
        <f>F8*(1-Assumptions!B8)</f>
        <v>115759644310.10767</v>
      </c>
    </row>
    <row r="10" spans="1:6" x14ac:dyDescent="0.25">
      <c r="A10" t="s">
        <v>46</v>
      </c>
      <c r="B10" s="18">
        <f>B6*Assumptions!B9</f>
        <v>74921019751.16226</v>
      </c>
      <c r="C10" s="18">
        <f>C6*Assumptions!B9</f>
        <v>92727111913.01869</v>
      </c>
      <c r="D10" s="18">
        <f>D6*Assumptions!B9</f>
        <v>114765086117.1855</v>
      </c>
      <c r="E10" s="18">
        <f>E6*Assumptions!B9</f>
        <v>142040711931.5858</v>
      </c>
      <c r="F10" s="18">
        <f>F6*Assumptions!B9</f>
        <v>175798794987.44647</v>
      </c>
    </row>
    <row r="11" spans="1:6" x14ac:dyDescent="0.25">
      <c r="A11" t="s">
        <v>47</v>
      </c>
      <c r="B11" s="18">
        <f>-B6*Assumptions!B10</f>
        <v>-187279789589.8807</v>
      </c>
      <c r="C11" s="18">
        <f>-C6*Assumptions!B10</f>
        <v>-231789610793.14542</v>
      </c>
      <c r="D11" s="18">
        <f>-D6*Assumptions!B10</f>
        <v>-286877851525.20715</v>
      </c>
      <c r="E11" s="18">
        <f>-E6*Assumptions!B10</f>
        <v>-355058630169.4268</v>
      </c>
      <c r="F11" s="18">
        <f>-F6*Assumptions!B10</f>
        <v>-439443582652.15424</v>
      </c>
    </row>
    <row r="12" spans="1:6" x14ac:dyDescent="0.25">
      <c r="A12" t="s">
        <v>48</v>
      </c>
      <c r="B12" s="18">
        <f>-(B6-Assumptions!B29)*Assumptions!B11</f>
        <v>19995741397.34066</v>
      </c>
      <c r="C12" s="18">
        <f>-(C6-B6)*Assumptions!B11</f>
        <v>24748026074.567993</v>
      </c>
      <c r="D12" s="18">
        <f>-(D6-C6)*Assumptions!B11</f>
        <v>30629761728.61251</v>
      </c>
      <c r="E12" s="18">
        <f>-(E6-D6)*Assumptions!B11</f>
        <v>37909379145.01742</v>
      </c>
      <c r="F12" s="18">
        <f>-(F6-E6)*Assumptions!B11</f>
        <v>46919105668.987564</v>
      </c>
    </row>
    <row r="13" spans="1:6" x14ac:dyDescent="0.25">
      <c r="A13" s="19" t="s">
        <v>49</v>
      </c>
      <c r="B13" s="20">
        <f>B9+B10+B11+B12</f>
        <v>-43029182902.991646</v>
      </c>
      <c r="C13" s="20">
        <f>C9+C10+C11+C12</f>
        <v>-53255706767.25287</v>
      </c>
      <c r="D13" s="20">
        <f>D9+D10+D11+D12</f>
        <v>-65912715788.113075</v>
      </c>
      <c r="E13" s="20">
        <f>E9+E10+E11+E12</f>
        <v>-81577850831.11523</v>
      </c>
      <c r="F13" s="20">
        <f>F9+F10+F11+F12</f>
        <v>-100966037685.61253</v>
      </c>
    </row>
    <row r="14" spans="1:6" x14ac:dyDescent="0.25">
      <c r="A14" t="s">
        <v>50</v>
      </c>
      <c r="B14" s="21">
        <f>1/(1+Assumptions!$B$26)^(1-0.5*Assumptions!$B$32)</f>
        <v>0.9692665261209483</v>
      </c>
      <c r="C14" s="21">
        <f>1/(1+Assumptions!$B$26)^(2-0.5*Assumptions!$B$32)</f>
        <v>0.9106041884202436</v>
      </c>
      <c r="D14" s="21">
        <f>1/(1+Assumptions!$B$26)^(3-0.5*Assumptions!$B$32)</f>
        <v>0.8554922362654874</v>
      </c>
      <c r="E14" s="21">
        <f>1/(1+Assumptions!$B$26)^(4-0.5*Assumptions!$B$32)</f>
        <v>0.803715791797751</v>
      </c>
      <c r="F14" s="21">
        <f>1/(1+Assumptions!$B$26)^(5-0.5*Assumptions!$B$32)</f>
        <v>0.7550729820821231</v>
      </c>
    </row>
    <row r="15" spans="1:6" x14ac:dyDescent="0.25">
      <c r="A15" s="19" t="s">
        <v>51</v>
      </c>
      <c r="B15" s="20">
        <f>B13*B14</f>
        <v>-41706746634.20561</v>
      </c>
      <c r="C15" s="20">
        <f>C13*C14</f>
        <v>-48494869639.54077</v>
      </c>
      <c r="D15" s="20">
        <f>D13*D14</f>
        <v>-56387816627.90436</v>
      </c>
      <c r="E15" s="20">
        <f>E13*E14</f>
        <v>-65565406973.888596</v>
      </c>
      <c r="F15" s="20">
        <f>F13*F14</f>
        <v>-76236727164.29149</v>
      </c>
    </row>
    <row r="17" spans="1:2" x14ac:dyDescent="0.25">
      <c r="A17" s="22" t="s">
        <v>52</v>
      </c>
      <c r="B17" s="23">
        <f>SUM(B15:F15)</f>
        <v>-288391567039.8309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-100966037685.61253</v>
      </c>
    </row>
    <row r="5" spans="1:2" x14ac:dyDescent="0.25">
      <c r="A5" t="s">
        <v>56</v>
      </c>
      <c r="B5" s="18">
        <f>IF(Assumptions!$B$33=0,B4,B4-Forecast!F11-Forecast!F10-Forecast!F12)</f>
        <v>130903206354.46701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0.14408945872702997</v>
      </c>
    </row>
    <row r="7" spans="1:2" x14ac:dyDescent="0.25">
      <c r="A7" t="s">
        <v>58</v>
      </c>
      <c r="B7" s="18">
        <f>-MAX(Forecast!F9,0)*B6</f>
        <v>-18861772149.24786</v>
      </c>
    </row>
    <row r="8" spans="1:2" x14ac:dyDescent="0.25">
      <c r="A8" t="s">
        <v>59</v>
      </c>
      <c r="B8" s="18">
        <f>IF(OR(Assumptions!$B$33=0,Assumptions!B12&lt;=0),B5,MAX(B5+B7,0))</f>
        <v>112041434205.21915</v>
      </c>
    </row>
    <row r="9" spans="1:2" x14ac:dyDescent="0.25">
      <c r="A9" t="s">
        <v>60</v>
      </c>
      <c r="B9" s="18">
        <f>B8*(1+Assumptions!B12)/(Assumptions!B26-Assumptions!B12)</f>
        <v>2913205992061.684</v>
      </c>
    </row>
    <row r="10" spans="1:2" x14ac:dyDescent="0.25">
      <c r="A10" t="s">
        <v>61</v>
      </c>
      <c r="B10" s="18">
        <f>B9/(1+Assumptions!B26)^(5-0.5*Assumptions!B32)</f>
        <v>2199683135845.526</v>
      </c>
    </row>
    <row r="11" spans="1:2" x14ac:dyDescent="0.25">
      <c r="A11" t="s">
        <v>62</v>
      </c>
      <c r="B11" s="18">
        <f>Forecast!B17+B10</f>
        <v>1911291568805.695</v>
      </c>
    </row>
    <row r="12" spans="1:2" x14ac:dyDescent="0.25">
      <c r="A12" t="s">
        <v>63</v>
      </c>
      <c r="B12" s="18">
        <f>-Assumptions!B30</f>
        <v>10836648000</v>
      </c>
    </row>
    <row r="13" spans="1:2" x14ac:dyDescent="0.25">
      <c r="A13" t="s">
        <v>64</v>
      </c>
      <c r="B13" s="18">
        <f>B11+B12</f>
        <v>1922128216805.695</v>
      </c>
    </row>
    <row r="14" spans="1:2" x14ac:dyDescent="0.25">
      <c r="A14" s="19" t="s">
        <v>65</v>
      </c>
      <c r="B14" s="24">
        <f>B13/Assumptions!B31</f>
        <v>210.95724501884007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313499567813.36865</v>
      </c>
    </row>
    <row r="18" spans="1:2" x14ac:dyDescent="0.25">
      <c r="A18" t="s">
        <v>60</v>
      </c>
      <c r="B18" s="18">
        <f>B17*Assumptions!B13</f>
        <v>1960491079770.9731</v>
      </c>
    </row>
    <row r="19" spans="1:2" x14ac:dyDescent="0.25">
      <c r="A19" t="s">
        <v>61</v>
      </c>
      <c r="B19" s="18">
        <f>B18/(1+Assumptions!B26)^(5-0.5*Assumptions!B32)</f>
        <v>1480313845948.0703</v>
      </c>
    </row>
    <row r="20" spans="1:2" x14ac:dyDescent="0.25">
      <c r="A20" t="s">
        <v>62</v>
      </c>
      <c r="B20" s="18">
        <f>Forecast!B17+B19</f>
        <v>1191922278908.2395</v>
      </c>
    </row>
    <row r="21" spans="1:2" x14ac:dyDescent="0.25">
      <c r="A21" t="s">
        <v>63</v>
      </c>
      <c r="B21" s="18">
        <f>-Assumptions!B30</f>
        <v>10836648000</v>
      </c>
    </row>
    <row r="22" spans="1:2" x14ac:dyDescent="0.25">
      <c r="A22" t="s">
        <v>64</v>
      </c>
      <c r="B22" s="18">
        <f>B20+B21</f>
        <v>1202758926908.2395</v>
      </c>
    </row>
    <row r="23" spans="1:2" x14ac:dyDescent="0.25">
      <c r="A23" s="19" t="s">
        <v>65</v>
      </c>
      <c r="B23" s="25">
        <f>B22/Assumptions!B31</f>
        <v>132.00509072388687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81.5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246.98874246805798</v>
      </c>
    </row>
    <row r="29" spans="1:2" x14ac:dyDescent="0.25">
      <c r="A29" s="19" t="s">
        <v>73</v>
      </c>
      <c r="B29" s="12">
        <f>B28/B26-1</f>
        <v>2.0305367173994844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0.044421</v>
      </c>
      <c r="B5" s="31">
        <v>340.1591005238307</v>
      </c>
      <c r="C5" s="31">
        <v>404.38560439042624</v>
      </c>
      <c r="D5" s="31">
        <v>501.5074429541719</v>
      </c>
      <c r="E5" s="31">
        <v>665.7406914149329</v>
      </c>
      <c r="F5" s="31">
        <v>1003.9393088487338</v>
      </c>
    </row>
    <row r="6" spans="1:6" x14ac:dyDescent="0.25">
      <c r="A6" s="30">
        <v>0.054421</v>
      </c>
      <c r="B6" s="31">
        <v>234.9245343044742</v>
      </c>
      <c r="C6" s="31">
        <v>265.4343563046064</v>
      </c>
      <c r="D6" s="31">
        <v>306.2033941588652</v>
      </c>
      <c r="E6" s="31">
        <v>363.53311946185806</v>
      </c>
      <c r="F6" s="31">
        <v>450.21434173580366</v>
      </c>
    </row>
    <row r="7" spans="1:6" x14ac:dyDescent="0.25">
      <c r="A7" s="30">
        <v>0.064421</v>
      </c>
      <c r="B7" s="31">
        <v>173.07180899707197</v>
      </c>
      <c r="C7" s="31">
        <v>189.91858505757344</v>
      </c>
      <c r="D7" s="32">
        <v>210.95961239400089</v>
      </c>
      <c r="E7" s="31">
        <v>238.02266385254978</v>
      </c>
      <c r="F7" s="31">
        <v>274.1780076712754</v>
      </c>
    </row>
    <row r="8" spans="1:6" x14ac:dyDescent="0.25">
      <c r="A8" s="30">
        <v>0.074421</v>
      </c>
      <c r="B8" s="31">
        <v>132.65847076458954</v>
      </c>
      <c r="C8" s="31">
        <v>142.8256263500499</v>
      </c>
      <c r="D8" s="31">
        <v>154.98938646728485</v>
      </c>
      <c r="E8" s="31">
        <v>169.82396079137212</v>
      </c>
      <c r="F8" s="31">
        <v>188.34561509696928</v>
      </c>
    </row>
    <row r="9" spans="1:6" x14ac:dyDescent="0.25">
      <c r="A9" s="30">
        <v>0.084421</v>
      </c>
      <c r="B9" s="31">
        <v>104.38755933583177</v>
      </c>
      <c r="C9" s="31">
        <v>110.88524940940846</v>
      </c>
      <c r="D9" s="31">
        <v>118.42805697650718</v>
      </c>
      <c r="E9" s="31">
        <v>127.30404661519229</v>
      </c>
      <c r="F9" s="31">
        <v>137.9178586822715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803964958000</v>
      </c>
      <c r="C5" s="18">
        <v>777102455000</v>
      </c>
      <c r="D5" s="18">
        <v>602315354000</v>
      </c>
      <c r="E5" s="18">
        <v>424060635000</v>
      </c>
      <c r="F5" s="8" t="s">
        <v>84</v>
      </c>
    </row>
    <row r="6" spans="1:6" x14ac:dyDescent="0.25">
      <c r="A6" t="s">
        <v>44</v>
      </c>
      <c r="B6" s="18">
        <v>38516936000</v>
      </c>
      <c r="C6" s="18">
        <v>54430364000</v>
      </c>
      <c r="D6" s="18">
        <v>38412787000</v>
      </c>
      <c r="E6" s="18">
        <v>22976482000</v>
      </c>
      <c r="F6" s="8" t="s">
        <v>85</v>
      </c>
    </row>
    <row r="7" spans="1:6" x14ac:dyDescent="0.25">
      <c r="A7" t="s">
        <v>86</v>
      </c>
      <c r="B7" s="18">
        <v>78570594000</v>
      </c>
      <c r="C7" s="18">
        <v>65079049000</v>
      </c>
      <c r="D7" s="18">
        <v>43282572000</v>
      </c>
      <c r="E7" s="18">
        <v>20288419000</v>
      </c>
      <c r="F7" s="8" t="s">
        <v>87</v>
      </c>
    </row>
    <row r="8" spans="1:6" x14ac:dyDescent="0.25">
      <c r="A8" t="s">
        <v>88</v>
      </c>
      <c r="B8" s="18">
        <v>156807853000</v>
      </c>
      <c r="C8" s="18">
        <v>97359768000</v>
      </c>
      <c r="D8" s="18">
        <v>122093509000</v>
      </c>
      <c r="E8" s="18">
        <v>97456862000</v>
      </c>
      <c r="F8" s="8" t="s">
        <v>89</v>
      </c>
    </row>
    <row r="9" spans="1:6" x14ac:dyDescent="0.25">
      <c r="A9" t="s">
        <v>90</v>
      </c>
      <c r="B9" s="18">
        <v>57100373000</v>
      </c>
      <c r="C9" s="18">
        <v>-18291311000</v>
      </c>
      <c r="D9" s="18">
        <v>-91094036000</v>
      </c>
      <c r="E9" s="18">
        <v>-97849083000</v>
      </c>
      <c r="F9" s="8" t="s">
        <v>91</v>
      </c>
    </row>
    <row r="10" spans="1:6" x14ac:dyDescent="0.25">
      <c r="A10" t="s">
        <v>92</v>
      </c>
      <c r="B10" s="18">
        <v>119120640000</v>
      </c>
      <c r="C10" s="18">
        <v>40459600000</v>
      </c>
      <c r="D10" s="18">
        <v>46886032000</v>
      </c>
      <c r="E10" s="18">
        <v>21828796000</v>
      </c>
      <c r="F10" s="8" t="s">
        <v>93</v>
      </c>
    </row>
    <row r="11" spans="1:6" x14ac:dyDescent="0.25">
      <c r="A11" t="s">
        <v>94</v>
      </c>
      <c r="B11" s="18">
        <v>129957288000</v>
      </c>
      <c r="C11" s="18">
        <v>143250230000</v>
      </c>
      <c r="D11" s="18">
        <v>118637197000</v>
      </c>
      <c r="E11" s="18">
        <v>72098193000</v>
      </c>
      <c r="F11" s="8" t="s">
        <v>95</v>
      </c>
    </row>
    <row r="12" spans="1:6" x14ac:dyDescent="0.25">
      <c r="A12" t="s">
        <v>32</v>
      </c>
      <c r="B12" s="34">
        <v>9111458659</v>
      </c>
      <c r="C12" s="34">
        <v>8731962256</v>
      </c>
      <c r="D12" s="34">
        <v>8732793894</v>
      </c>
      <c r="E12" s="34">
        <v>8733335201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2026-09-19T01:06:43Z</dcterms:modified>
</cp:coreProperties>
</file>