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<sst xmlns="http://schemas.openxmlformats.org/spreadsheetml/2006/main" count="117" uniqueCount="104">
  <si>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AIA Group Limited (1299.HK)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</si>
  <si>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</si>
  <si>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</si>
  <si>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</si>
  <si>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</si>
  <si>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</si>
  <si>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</si>
  <si>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</si>
  <si>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</si>
  <si>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</si>
  <si>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</si>
  <si>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</si>
  <si>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</si>
  <si>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</si>
  <si>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</si>
  <si>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</si>
  <si>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</si>
  <si>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</si>
  <si>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</si>
  <si>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</si>
  <si>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</si>
  <si>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</si>
  <si>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</si>
  <si>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</si>
  <si>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</si>
  <si>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</si>
  <si>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</si>
  <si>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</si>
  <si>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</si>
  <si>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</si>
  <si>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</si>
  <si>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</si>
  <si>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</si>
  <si>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</si>
  <si>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</si>
  <si>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</si>
  <si>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</si>
  <si>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</si>
  <si>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</si>
  <si>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</si>
  <si>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</si>
  <si>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</si>
  <si>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</si>
  <si>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</si>
  <si>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</si>
  <si>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</si>
  <si>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</si>
  <si>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</si>
  <si>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</si>
  <si>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</si>
  <si>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</si>
  <si>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</si>
  <si>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</si>
  <si>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</si>
  <si>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</si>
  <si>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</si>
  <si>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</si>
  <si>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</si>
  <si>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</si>
  <si>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</si>
  <si>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</si>
  <si>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</si>
  <si>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</si>
  <si>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</si>
  <si>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</si>
  <si>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</si>
  <si>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</si>
  <si>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</si>
  <si>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</si>
  <si>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</si>
  <si>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USD to HKD</t>
  </si>
  <si>
    <t>USD/HKD at 7.8441</t>
  </si>
  <si>
    <t>Value per share (HKD)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</si>
  <si>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</si>
  <si>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</si>
  <si>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</si>
  <si>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</si>
  <si>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</si>
  <si>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</si>
  <si>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</si>
  <si>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</si>
  <si>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</si>
  <si>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</si>
  <si>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</si>
  <si>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</si>
  <si>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</si>
  <si>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</si>
  <si>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</si>
  <si>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</si>
  <si>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</si>
  <si>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</si>
  <si>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</si>
  <si>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</si>
  <si>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</si>
  <si>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</si>
  <si>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</si>
  <si>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</si>
  <si>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</si>
  <si>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Only 3 year(s) of history available to anchor assumptions on.</t>
  </si>
  <si>
    <t>Adjusted: Reports in USD, trades in HKD. Modelled in USD, converted at the end.</t>
  </si>
  <si>
    <t>Adjusted: Reported capital expenditure averages just 0.83%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</si>
  <si>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HKD assumption - no free live source available for this market.</t>
  </si>
  <si>
    <t>Current EV/EBITDA of 92.4x sits outside a defensible 3-20x band, so the exit multiple is capped at 20.0x.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</si>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</sst>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0.14730816125588886</v>
      </c>
    </row>
    <row r="7" spans="1:2" x14ac:dyDescent="0.25">
      <c r="A7" t="s">
        <v>5</v>
      </c>
      <c r="B7" s="6">
        <v>0.19696263181997223</v>
      </c>
    </row>
    <row r="8" spans="1:2" x14ac:dyDescent="0.25">
      <c r="A8" t="s">
        <v>6</v>
      </c>
      <c r="B8" s="6">
        <v>0.16115647169053673</v>
      </c>
    </row>
    <row r="9" spans="1:2" x14ac:dyDescent="0.25">
      <c r="A9" t="s">
        <v>7</v>
      </c>
      <c r="B9" s="6">
        <v>0.009653382747401136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0.10901026265437468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0.76416</v>
      </c>
      <c r="C19" s="8" t="s">
        <v>19</v>
      </c>
    </row>
    <row r="20" spans="1:2" x14ac:dyDescent="0.25">
      <c r="A20" t="s">
        <v>20</v>
      </c>
      <c r="B20" s="10">
        <f>B17+B19*B18</f>
        <v>0.0854912</v>
      </c>
    </row>
    <row r="21" spans="1:3" x14ac:dyDescent="0.25">
      <c r="A21" t="s">
        <v>21</v>
      </c>
      <c r="B21" s="6">
        <v>0.046787339896263366</v>
      </c>
      <c r="C21" s="8" t="s">
        <v>22</v>
      </c>
    </row>
    <row r="22" spans="1:2" x14ac:dyDescent="0.25">
      <c r="A22" t="s">
        <v>23</v>
      </c>
      <c r="B22" s="11">
        <v>790765961216</v>
      </c>
    </row>
    <row r="23" spans="1:2" x14ac:dyDescent="0.25">
      <c r="A23" t="s">
        <v>24</v>
      </c>
      <c r="B23" s="11">
        <v>14671000000</v>
      </c>
    </row>
    <row r="24" spans="1:2" x14ac:dyDescent="0.25">
      <c r="A24" t="s">
        <v>25</v>
      </c>
      <c r="B24" s="10">
        <f>B22/(B22+B23)</f>
        <v>0.9817850425217007</v>
      </c>
    </row>
    <row r="25" spans="1:2" x14ac:dyDescent="0.25">
      <c r="A25" t="s">
        <v>26</v>
      </c>
      <c r="B25" s="10">
        <f>1-B24</f>
        <v>0.018214957478299265</v>
      </c>
    </row>
    <row r="26" spans="1:2" x14ac:dyDescent="0.25">
      <c r="A26" t="s">
        <v>27</v>
      </c>
      <c r="B26" s="12">
        <f>B24*B20+B25*B21*(1-B8)</f>
        <v>0.08464886854970437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39604000000</v>
      </c>
      <c r="C29" s="8" t="s">
        <v>30</v>
      </c>
    </row>
    <row r="30" spans="1:2" x14ac:dyDescent="0.25">
      <c r="A30" t="s">
        <v>31</v>
      </c>
      <c r="B30" s="11">
        <v>-100382000000</v>
      </c>
    </row>
    <row r="31" spans="1:2" x14ac:dyDescent="0.25">
      <c r="A31" t="s">
        <v>32</v>
      </c>
      <c r="B31" s="13">
        <v>10564000000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0.14730816125588886</v>
      </c>
      <c r="C5" s="10">
        <f>Assumptions!B6</f>
        <v>0.14730816125588886</v>
      </c>
      <c r="D5" s="10">
        <f>Assumptions!B6</f>
        <v>0.14730816125588886</v>
      </c>
      <c r="E5" s="10">
        <f>Assumptions!B6</f>
        <v>0.14730816125588886</v>
      </c>
      <c r="F5" s="10">
        <f>Assumptions!B6</f>
        <v>0.14730816125588886</v>
      </c>
    </row>
    <row r="6" spans="1:6" x14ac:dyDescent="0.25">
      <c r="A6" t="s">
        <v>43</v>
      </c>
      <c r="B6" s="18">
        <f>Assumptions!B29*(1+B5)</f>
        <v>45437992418.37822</v>
      </c>
      <c r="C6" s="18">
        <f>B6*(1+C5)</f>
        <v>52131379532.68853</v>
      </c>
      <c r="D6" s="18">
        <f>C6*(1+D5)</f>
        <v>59810757195.38176</v>
      </c>
      <c r="E6" s="18">
        <f>D6*(1+E5)</f>
        <v>68621369861.15587</v>
      </c>
      <c r="F6" s="18">
        <f>E6*(1+F5)</f>
        <v>78729857678.26302</v>
      </c>
    </row>
    <row r="7" spans="1:6" x14ac:dyDescent="0.25">
      <c r="A7" t="s">
        <v>5</v>
      </c>
      <c r="B7" s="10">
        <f>Assumptions!B7</f>
        <v>0.19696263181997223</v>
      </c>
      <c r="C7" s="10">
        <f>Assumptions!B7</f>
        <v>0.19696263181997223</v>
      </c>
      <c r="D7" s="10">
        <f>Assumptions!B7</f>
        <v>0.19696263181997223</v>
      </c>
      <c r="E7" s="10">
        <f>Assumptions!B7</f>
        <v>0.19696263181997223</v>
      </c>
      <c r="F7" s="10">
        <f>Assumptions!B7</f>
        <v>0.19696263181997223</v>
      </c>
    </row>
    <row r="8" spans="1:6" x14ac:dyDescent="0.25">
      <c r="A8" t="s">
        <v>44</v>
      </c>
      <c r="B8" s="18">
        <f>B6*B7</f>
        <v>8949586571.339718</v>
      </c>
      <c r="C8" s="18">
        <f>C6*C7</f>
        <v>10267933713.164167</v>
      </c>
      <c r="D8" s="18">
        <f>D6*D7</f>
        <v>11780484148.347733</v>
      </c>
      <c r="E8" s="18">
        <f>E6*E7</f>
        <v>13515845606.944983</v>
      </c>
      <c r="F8" s="18">
        <f>F6*F7</f>
        <v>15506839971.122532</v>
      </c>
    </row>
    <row r="9" spans="1:6" x14ac:dyDescent="0.25">
      <c r="A9" t="s">
        <v>45</v>
      </c>
      <c r="B9" s="18">
        <f>B8*(1-Assumptions!B8)</f>
        <v>7507302776.413601</v>
      </c>
      <c r="C9" s="18">
        <f>C8*(1-Assumptions!B8)</f>
        <v>8613189744.39832</v>
      </c>
      <c r="D9" s="18">
        <f>D8*(1-Assumptions!B8)</f>
        <v>9881982888.193714</v>
      </c>
      <c r="E9" s="18">
        <f>E8*(1-Assumptions!B8)</f>
        <v>11337679617.015688</v>
      </c>
      <c r="F9" s="18">
        <f>F8*(1-Assumptions!B8)</f>
        <v>13007812354.30664</v>
      </c>
    </row>
    <row r="10" spans="1:6" x14ac:dyDescent="0.25">
      <c r="A10" t="s">
        <v>46</v>
      </c>
      <c r="B10" s="18">
        <f>B6*Assumptions!B9</f>
        <v>438630332.08811593</v>
      </c>
      <c r="C10" s="18">
        <f>C6*Assumptions!B9</f>
        <v>503244159.77907616</v>
      </c>
      <c r="D10" s="18">
        <f>D6*Assumptions!B9</f>
        <v>577376131.6188966</v>
      </c>
      <c r="E10" s="18">
        <f>E6*Assumptions!B9</f>
        <v>662428347.9207144</v>
      </c>
      <c r="F10" s="18">
        <f>F6*Assumptions!B9</f>
        <v>760009449.816691</v>
      </c>
    </row>
    <row r="11" spans="1:6" x14ac:dyDescent="0.25">
      <c r="A11" t="s">
        <v>47</v>
      </c>
      <c r="B11" s="18">
        <f>-B6*Assumptions!B10</f>
        <v>-454379924.1837822</v>
      </c>
      <c r="C11" s="18">
        <f>-C6*Assumptions!B10</f>
        <v>-521313795.3268853</v>
      </c>
      <c r="D11" s="18">
        <f>-D6*Assumptions!B10</f>
        <v>-598107571.9538176</v>
      </c>
      <c r="E11" s="18">
        <f>-E6*Assumptions!B10</f>
        <v>-686213698.6115587</v>
      </c>
      <c r="F11" s="18">
        <f>-F6*Assumptions!B10</f>
        <v>-787298576.7826302</v>
      </c>
    </row>
    <row r="12" spans="1:6" x14ac:dyDescent="0.25">
      <c r="A12" t="s">
        <v>48</v>
      </c>
      <c r="B12" s="18">
        <f>-(B6-Assumptions!B29)*Assumptions!B11</f>
        <v>5833992418.37822</v>
      </c>
      <c r="C12" s="18">
        <f>-(C6-B6)*Assumptions!B11</f>
        <v>6693387114.31031</v>
      </c>
      <c r="D12" s="18">
        <f>-(D6-C6)*Assumptions!B11</f>
        <v>7679377662.69323</v>
      </c>
      <c r="E12" s="18">
        <f>-(E6-D6)*Assumptions!B11</f>
        <v>8810612665.774109</v>
      </c>
      <c r="F12" s="18">
        <f>-(F6-E6)*Assumptions!B11</f>
        <v>10108487817.107147</v>
      </c>
    </row>
    <row r="13" spans="1:6" x14ac:dyDescent="0.25">
      <c r="A13" s="19" t="s">
        <v>49</v>
      </c>
      <c r="B13" s="20">
        <f>B9+B10+B11+B12</f>
        <v>13325545602.696154</v>
      </c>
      <c r="C13" s="20">
        <f>C9+C10+C11+C12</f>
        <v>15288507223.16082</v>
      </c>
      <c r="D13" s="20">
        <f>D9+D10+D11+D12</f>
        <v>17540629110.552025</v>
      </c>
      <c r="E13" s="20">
        <f>E9+E10+E11+E12</f>
        <v>20124506932.098953</v>
      </c>
      <c r="F13" s="20">
        <f>F9+F10+F11+F12</f>
        <v>23089011044.447845</v>
      </c>
    </row>
    <row r="14" spans="1:6" x14ac:dyDescent="0.25">
      <c r="A14" t="s">
        <v>50</v>
      </c>
      <c r="B14" s="21">
        <f>1/(1+Assumptions!$B$26)^(1-0.5*Assumptions!$B$32)</f>
        <v>0.9601861034197994</v>
      </c>
      <c r="C14" s="21">
        <f>1/(1+Assumptions!$B$26)^(2-0.5*Assumptions!$B$32)</f>
        <v>0.8852506384888175</v>
      </c>
      <c r="D14" s="21">
        <f>1/(1+Assumptions!$B$26)^(3-0.5*Assumptions!$B$32)</f>
        <v>0.8161633355802007</v>
      </c>
      <c r="E14" s="21">
        <f>1/(1+Assumptions!$B$26)^(4-0.5*Assumptions!$B$32)</f>
        <v>0.7524677886508115</v>
      </c>
      <c r="F14" s="21">
        <f>1/(1+Assumptions!$B$26)^(5-0.5*Assumptions!$B$32)</f>
        <v>0.6937432107931336</v>
      </c>
    </row>
    <row r="15" spans="1:6" x14ac:dyDescent="0.25">
      <c r="A15" s="19" t="s">
        <v>51</v>
      </c>
      <c r="B15" s="20">
        <f>B13*B14</f>
        <v>12795003708.195662</v>
      </c>
      <c r="C15" s="20">
        <f>C13*C14</f>
        <v>13534160780.844013</v>
      </c>
      <c r="D15" s="20">
        <f>D13*D14</f>
        <v>14316018363.04331</v>
      </c>
      <c r="E15" s="20">
        <f>E13*E14</f>
        <v>15143043228.884426</v>
      </c>
      <c r="F15" s="20">
        <f>F13*F14</f>
        <v>16017844656.013372</v>
      </c>
    </row>
    <row r="17" spans="1:2" x14ac:dyDescent="0.25">
      <c r="A17" s="22" t="s">
        <v>52</v>
      </c>
      <c r="B17" s="23">
        <f>SUM(B15:F15)</f>
        <v>71806070736.98077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23089011044.447845</v>
      </c>
    </row>
    <row r="5" spans="1:2" x14ac:dyDescent="0.25">
      <c r="A5" t="s">
        <v>56</v>
      </c>
      <c r="B5" s="18">
        <f>IF(Assumptions!$B$33=0,B4,B4-Forecast!F11-Forecast!F10-Forecast!F12)</f>
        <v>13007812354.30664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0.22933620552098294</v>
      </c>
    </row>
    <row r="7" spans="1:2" x14ac:dyDescent="0.25">
      <c r="A7" t="s">
        <v>58</v>
      </c>
      <c r="B7" s="18">
        <f>-MAX(Forecast!F9,0)*B6</f>
        <v>-2983162327.4656487</v>
      </c>
    </row>
    <row r="8" spans="1:2" x14ac:dyDescent="0.25">
      <c r="A8" t="s">
        <v>59</v>
      </c>
      <c r="B8" s="18">
        <f>IF(OR(Assumptions!$B$33=0,Assumptions!B12&lt;=0),B5,MAX(B5+B7,0))</f>
        <v>10024650026.840992</v>
      </c>
    </row>
    <row r="9" spans="1:2" x14ac:dyDescent="0.25">
      <c r="A9" t="s">
        <v>60</v>
      </c>
      <c r="B9" s="18">
        <f>B8*(1+Assumptions!B12)/(Assumptions!B26-Assumptions!B12)</f>
        <v>172262551282.92694</v>
      </c>
    </row>
    <row r="10" spans="1:2" x14ac:dyDescent="0.25">
      <c r="A10" t="s">
        <v>61</v>
      </c>
      <c r="B10" s="18">
        <f>B9/(1+Assumptions!B26)^(5-0.5*Assumptions!B32)</f>
        <v>119505975426.43457</v>
      </c>
    </row>
    <row r="11" spans="1:2" x14ac:dyDescent="0.25">
      <c r="A11" t="s">
        <v>62</v>
      </c>
      <c r="B11" s="18">
        <f>Forecast!B17+B10</f>
        <v>191312046163.41534</v>
      </c>
    </row>
    <row r="12" spans="1:2" x14ac:dyDescent="0.25">
      <c r="A12" t="s">
        <v>63</v>
      </c>
      <c r="B12" s="18">
        <f>-Assumptions!B30</f>
        <v>100382000000</v>
      </c>
    </row>
    <row r="13" spans="1:2" x14ac:dyDescent="0.25">
      <c r="A13" t="s">
        <v>64</v>
      </c>
      <c r="B13" s="18">
        <f>B11+B12</f>
        <v>291694046163.41534</v>
      </c>
    </row>
    <row r="14" spans="1:2" x14ac:dyDescent="0.25">
      <c r="A14" s="19" t="s">
        <v>65</v>
      </c>
      <c r="B14" s="24">
        <f>B13/Assumptions!B31</f>
        <v>27.612083127926482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16266849420.939222</v>
      </c>
    </row>
    <row r="18" spans="1:2" x14ac:dyDescent="0.25">
      <c r="A18" t="s">
        <v>60</v>
      </c>
      <c r="B18" s="18">
        <f>B17*Assumptions!B13</f>
        <v>325336988418.7844</v>
      </c>
    </row>
    <row r="19" spans="1:2" x14ac:dyDescent="0.25">
      <c r="A19" t="s">
        <v>61</v>
      </c>
      <c r="B19" s="18">
        <f>B18/(1+Assumptions!B26)^(5-0.5*Assumptions!B32)</f>
        <v>225700326935.41605</v>
      </c>
    </row>
    <row r="20" spans="1:2" x14ac:dyDescent="0.25">
      <c r="A20" t="s">
        <v>62</v>
      </c>
      <c r="B20" s="18">
        <f>Forecast!B17+B19</f>
        <v>297506397672.39685</v>
      </c>
    </row>
    <row r="21" spans="1:2" x14ac:dyDescent="0.25">
      <c r="A21" t="s">
        <v>63</v>
      </c>
      <c r="B21" s="18">
        <f>-Assumptions!B30</f>
        <v>100382000000</v>
      </c>
    </row>
    <row r="22" spans="1:2" x14ac:dyDescent="0.25">
      <c r="A22" t="s">
        <v>64</v>
      </c>
      <c r="B22" s="18">
        <f>B20+B21</f>
        <v>397888397672.39685</v>
      </c>
    </row>
    <row r="23" spans="1:2" x14ac:dyDescent="0.25">
      <c r="A23" s="19" t="s">
        <v>65</v>
      </c>
      <c r="B23" s="25">
        <f>B22/Assumptions!B31</f>
        <v>37.66455865887892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76.75</v>
      </c>
    </row>
    <row r="27" spans="1:3" x14ac:dyDescent="0.25">
      <c r="A27" t="s">
        <v>70</v>
      </c>
      <c r="B27" s="27">
        <v>7.8441</v>
      </c>
      <c r="C27" s="8" t="s">
        <v>71</v>
      </c>
    </row>
    <row r="28" spans="1:2" x14ac:dyDescent="0.25">
      <c r="A28" t="s">
        <v>72</v>
      </c>
      <c r="B28" s="28">
        <f>B14*B27</f>
        <v>216.59194126376812</v>
      </c>
    </row>
    <row r="29" spans="1:2" x14ac:dyDescent="0.25">
      <c r="A29" s="19" t="s">
        <v>73</v>
      </c>
      <c r="B29" s="12">
        <f>B28/B26-1</f>
        <v>1.8220448373129399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0.064649</v>
      </c>
      <c r="B5" s="31">
        <v>33.016681280798075</v>
      </c>
      <c r="C5" s="31">
        <v>33.96697522938939</v>
      </c>
      <c r="D5" s="31">
        <v>35.14620056043068</v>
      </c>
      <c r="E5" s="31">
        <v>36.653464628730156</v>
      </c>
      <c r="F5" s="31">
        <v>38.654728547946746</v>
      </c>
    </row>
    <row r="6" spans="1:6" x14ac:dyDescent="0.25">
      <c r="A6" s="30">
        <v>0.074649</v>
      </c>
      <c r="B6" s="31">
        <v>29.53570277556998</v>
      </c>
      <c r="C6" s="31">
        <v>30.03928292113353</v>
      </c>
      <c r="D6" s="31">
        <v>30.636063616629848</v>
      </c>
      <c r="E6" s="31">
        <v>31.357355938432224</v>
      </c>
      <c r="F6" s="31">
        <v>32.25026509460623</v>
      </c>
    </row>
    <row r="7" spans="1:6" x14ac:dyDescent="0.25">
      <c r="A7" s="30">
        <v>0.084649</v>
      </c>
      <c r="B7" s="31">
        <v>27.035287698829116</v>
      </c>
      <c r="C7" s="31">
        <v>27.304395484660347</v>
      </c>
      <c r="D7" s="32">
        <v>27.612049876825</v>
      </c>
      <c r="E7" s="31">
        <v>27.968831107257813</v>
      </c>
      <c r="F7" s="31">
        <v>28.38958141999235</v>
      </c>
    </row>
    <row r="8" spans="1:6" x14ac:dyDescent="0.25">
      <c r="A8" s="30">
        <v>0.094649</v>
      </c>
      <c r="B8" s="31">
        <v>25.14714344565502</v>
      </c>
      <c r="C8" s="31">
        <v>25.28414362536469</v>
      </c>
      <c r="D8" s="31">
        <v>25.43541596852337</v>
      </c>
      <c r="E8" s="31">
        <v>25.604271933185103</v>
      </c>
      <c r="F8" s="31">
        <v>25.795133292096207</v>
      </c>
    </row>
    <row r="9" spans="1:6" x14ac:dyDescent="0.25">
      <c r="A9" s="30">
        <v>0.104649</v>
      </c>
      <c r="B9" s="31">
        <v>23.667239393124294</v>
      </c>
      <c r="C9" s="31">
        <v>23.7262386188124</v>
      </c>
      <c r="D9" s="31">
        <v>23.788114302648644</v>
      </c>
      <c r="E9" s="31">
        <v>23.853444441287007</v>
      </c>
      <c r="F9" s="31">
        <v>23.922973005524355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39604000000</v>
      </c>
      <c r="C5" s="18">
        <v>31255000000</v>
      </c>
      <c r="D5" s="18">
        <v>30087000000</v>
      </c>
      <c r="E5" s="8" t="s">
        <v>83</v>
      </c>
    </row>
    <row r="6" spans="1:5" x14ac:dyDescent="0.25">
      <c r="A6" t="s">
        <v>44</v>
      </c>
      <c r="B6" s="18">
        <v>7471000000</v>
      </c>
      <c r="C6" s="18">
        <v>7831000000</v>
      </c>
      <c r="D6" s="18">
        <v>4564000000</v>
      </c>
      <c r="E6" s="8" t="s">
        <v>84</v>
      </c>
    </row>
    <row r="7" spans="1:5" x14ac:dyDescent="0.25">
      <c r="A7" t="s">
        <v>85</v>
      </c>
      <c r="B7" s="18">
        <v>0</v>
      </c>
      <c r="C7" s="18">
        <v>473000000</v>
      </c>
      <c r="D7" s="18">
        <v>416000000</v>
      </c>
      <c r="E7" s="8" t="s">
        <v>84</v>
      </c>
    </row>
    <row r="8" spans="1:5" x14ac:dyDescent="0.25">
      <c r="A8" t="s">
        <v>86</v>
      </c>
      <c r="B8" s="18">
        <v>256000000</v>
      </c>
      <c r="C8" s="18">
        <v>237000000</v>
      </c>
      <c r="D8" s="18">
        <v>326000000</v>
      </c>
      <c r="E8" s="8" t="s">
        <v>87</v>
      </c>
    </row>
    <row r="9" spans="1:5" x14ac:dyDescent="0.25">
      <c r="A9" t="s">
        <v>88</v>
      </c>
      <c r="B9" s="18">
        <v>-27610000000</v>
      </c>
      <c r="C9" s="18">
        <v>-15454000000</v>
      </c>
      <c r="D9" s="18">
        <v>-14524000000</v>
      </c>
      <c r="E9" s="8" t="s">
        <v>89</v>
      </c>
    </row>
    <row r="10" spans="1:5" x14ac:dyDescent="0.25">
      <c r="A10" t="s">
        <v>90</v>
      </c>
      <c r="B10" s="18">
        <v>14671000000</v>
      </c>
      <c r="C10" s="18">
        <v>13670000000</v>
      </c>
      <c r="D10" s="18">
        <v>12165000000</v>
      </c>
      <c r="E10" s="8" t="s">
        <v>91</v>
      </c>
    </row>
    <row r="11" spans="1:5" x14ac:dyDescent="0.25">
      <c r="A11" t="s">
        <v>92</v>
      </c>
      <c r="B11" s="18">
        <v>115053000000</v>
      </c>
      <c r="C11" s="18">
        <v>105580000000</v>
      </c>
      <c r="D11" s="18">
        <v>99424000000</v>
      </c>
      <c r="E11" s="8" t="s">
        <v>93</v>
      </c>
    </row>
    <row r="12" spans="1:5" x14ac:dyDescent="0.25">
      <c r="A12" t="s">
        <v>32</v>
      </c>
      <c r="B12" s="34">
        <v>10564000000</v>
      </c>
      <c r="C12" s="34">
        <v>11073000000</v>
      </c>
      <c r="D12" s="34">
        <v>11528000000</v>
      </c>
      <c r="E12" s="8" t="s">
        <v>94</v>
      </c>
    </row>
    <row r="15" spans="1:1" x14ac:dyDescent="0.25">
      <c r="A15" s="19" t="s">
        <v>95</v>
      </c>
    </row>
    <row r="16" ht="54" customHeight="1" spans="1:5" x14ac:dyDescent="0.25">
      <c r="A16" s="35" t="s">
        <v>96</v>
      </c>
      <c r="B16" s="35"/>
      <c r="C16" s="35"/>
      <c r="D16" s="35"/>
      <c r="E16" s="35"/>
    </row>
    <row r="17" ht="22" customHeight="1" spans="1:5" x14ac:dyDescent="0.25">
      <c r="A17" s="35" t="s">
        <v>97</v>
      </c>
      <c r="B17" s="35"/>
      <c r="C17" s="35"/>
      <c r="D17" s="35"/>
      <c r="E17" s="35"/>
    </row>
    <row r="18" ht="22" customHeight="1" spans="1:5" x14ac:dyDescent="0.25">
      <c r="A18" s="35" t="s">
        <v>98</v>
      </c>
      <c r="B18" s="35"/>
      <c r="C18" s="35"/>
      <c r="D18" s="35"/>
      <c r="E18" s="35"/>
    </row>
    <row r="19" ht="22" customHeight="1" spans="1:5" x14ac:dyDescent="0.25">
      <c r="A19" s="35" t="s">
        <v>99</v>
      </c>
      <c r="B19" s="35"/>
      <c r="C19" s="35"/>
      <c r="D19" s="35"/>
      <c r="E19" s="35"/>
    </row>
    <row r="20" ht="86" customHeight="1" spans="1:5" x14ac:dyDescent="0.25">
      <c r="A20" s="35" t="s">
        <v>100</v>
      </c>
      <c r="B20" s="35"/>
      <c r="C20" s="35"/>
      <c r="D20" s="35"/>
      <c r="E20" s="35"/>
    </row>
    <row r="21" ht="22" customHeight="1" spans="1:5" x14ac:dyDescent="0.25">
      <c r="A21" s="35" t="s">
        <v>101</v>
      </c>
      <c r="B21" s="35"/>
      <c r="C21" s="35"/>
      <c r="D21" s="35"/>
      <c r="E21" s="35"/>
    </row>
    <row r="22" ht="38" customHeight="1" spans="1:5" x14ac:dyDescent="0.25">
      <c r="A22" s="35" t="s">
        <v>102</v>
      </c>
      <c r="B22" s="35"/>
      <c r="C22" s="35"/>
      <c r="D22" s="35"/>
      <c r="E22" s="35"/>
    </row>
    <row r="24" spans="1:1" x14ac:dyDescent="0.25">
      <c r="A24" s="36" t="s">
        <v>103</v>
      </c>
    </row>
  </sheetData>
  <mergeCells count="7">
    <mergeCell ref="A16:E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2026-09-19T00:11:15Z</dcterms:modified>
</cp:coreProperties>
</file>