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<sst xmlns="http://schemas.openxmlformats.org/spreadsheetml/2006/main" count="113" uniqueCount="101">
  <si>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Chow Tai Fook Jewellery Group Limited (1929.HK)</t>
  </si>
  <si>
    <t>DCF Studio - Base case</t>
  </si>
  <si>
    <t>Blue figures on a cream fill are inputs. Every other figure is a formula - change an input and the model reprices. Currency figures are HKD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</si>
  <si>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</si>
  <si>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</si>
  <si>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</si>
  <si>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</si>
  <si>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</si>
  <si>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</si>
  <si>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</si>
  <si>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</si>
  <si>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</si>
  <si>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</si>
  <si>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</si>
  <si>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</si>
  <si>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</si>
  <si>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</si>
  <si>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</si>
  <si>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</si>
  <si>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</si>
  <si>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</si>
  <si>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</si>
  <si>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</si>
  <si>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(HKD m)</t>
  </si>
  <si>
    <t>Total debt (HKD m)</t>
  </si>
  <si>
    <t>Equity weight</t>
  </si>
  <si>
    <t>Debt weight</t>
  </si>
  <si>
    <t>WACC</t>
  </si>
  <si>
    <t>Base year</t>
  </si>
  <si>
    <t>Revenue, last reported year (HKD m)</t>
  </si>
  <si>
    <t>Fiscal year ended 2026-03-31</t>
  </si>
  <si>
    <t>Net debt (HKD m)</t>
  </si>
  <si>
    <t>Diluted shares</t>
  </si>
  <si>
    <t>Mid-year discounting (1 = yes, 0 = no)</t>
  </si>
  <si>
    <t>Terminal year on a steady-state footing (1 = yes, 0 = no)</t>
  </si>
  <si>
    <t>Forecast cashflows (HKD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</si>
  <si>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</si>
  <si>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</si>
  <si>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</si>
  <si>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</si>
  <si>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</si>
  <si>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</si>
  <si>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</si>
  <si>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</si>
  <si>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</si>
  <si>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</si>
  <si>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</si>
  <si>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</si>
  <si>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</si>
  <si>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</si>
  <si>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</si>
  <si>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</si>
  <si>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</si>
  <si>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(HKD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</si>
  <si>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</si>
  <si>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</si>
  <si>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</si>
  <si>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</si>
  <si>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</si>
  <si>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</si>
  <si>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</si>
  <si>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</si>
  <si>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</si>
  <si>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</si>
  <si>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</si>
  <si>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</si>
  <si>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</si>
  <si>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</si>
  <si>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</si>
  <si>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</si>
  <si>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HKD to HKD</t>
  </si>
  <si>
    <t>Same currency, no conversion</t>
  </si>
  <si>
    <t>Value per share (HKD)</t>
  </si>
  <si>
    <t>Implied upside</t>
  </si>
  <si>
    <t>Value per share (HKD)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</si>
  <si>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</si>
  <si>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(HKD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</si>
  <si>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</si>
  <si>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</si>
  <si>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</si>
  <si>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</si>
  <si>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</si>
  <si>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</si>
  <si>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</si>
  <si>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</si>
  <si>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</si>
  <si>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</si>
  <si>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</si>
  <si>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</si>
  <si>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</si>
  <si>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</si>
  <si>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</si>
  <si>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</si>
  <si>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</si>
  <si>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</si>
  <si>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</si>
  <si>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</si>
  <si>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</si>
  <si>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1.06% of revenue against depreciation of 2.15%. A business cannot depreciate more than it invests indefinitely. Capex has been set to 2.15% of revenue so the forecast is not handed free growth. Override it if the reported figure is right.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</si>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</sst>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-0.00100786910459294</v>
      </c>
    </row>
    <row r="7" spans="1:2" x14ac:dyDescent="0.25">
      <c r="A7" t="s">
        <v>5</v>
      </c>
      <c r="B7" s="6">
        <v>0.13748657597240727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0.02176073539486757</v>
      </c>
    </row>
    <row r="10" spans="1:2" x14ac:dyDescent="0.25">
      <c r="A10" t="s">
        <v>8</v>
      </c>
      <c r="B10" s="6">
        <v>0.021498309539884013</v>
      </c>
    </row>
    <row r="11" spans="1:2" x14ac:dyDescent="0.25">
      <c r="A11" t="s">
        <v>9</v>
      </c>
      <c r="B11" s="6">
        <v>-0.05143777711247024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6.341403366327764</v>
      </c>
    </row>
    <row r="14" spans="1:3" x14ac:dyDescent="0.25">
      <c r="A14" t="s">
        <v>12</v>
      </c>
      <c r="B14" s="6">
        <v>0.2270848722222606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0.80369</v>
      </c>
      <c r="C19" s="8" t="s">
        <v>19</v>
      </c>
    </row>
    <row r="20" spans="1:2" x14ac:dyDescent="0.25">
      <c r="A20" t="s">
        <v>20</v>
      </c>
      <c r="B20" s="10">
        <f>B17+B19*B18</f>
        <v>0.08825830000000001</v>
      </c>
    </row>
    <row r="21" spans="1:3" x14ac:dyDescent="0.25">
      <c r="A21" t="s">
        <v>21</v>
      </c>
      <c r="B21" s="6">
        <v>0.034062245149543875</v>
      </c>
      <c r="C21" s="8" t="s">
        <v>22</v>
      </c>
    </row>
    <row r="22" spans="1:2" x14ac:dyDescent="0.25">
      <c r="A22" t="s">
        <v>23</v>
      </c>
      <c r="B22" s="11">
        <v>109022961664</v>
      </c>
    </row>
    <row r="23" spans="1:2" x14ac:dyDescent="0.25">
      <c r="A23" t="s">
        <v>24</v>
      </c>
      <c r="B23" s="11">
        <v>26665200000</v>
      </c>
    </row>
    <row r="24" spans="1:2" x14ac:dyDescent="0.25">
      <c r="A24" t="s">
        <v>25</v>
      </c>
      <c r="B24" s="10">
        <f>B22/(B22+B23)</f>
        <v>0.8034817505595652</v>
      </c>
    </row>
    <row r="25" spans="1:2" x14ac:dyDescent="0.25">
      <c r="A25" t="s">
        <v>26</v>
      </c>
      <c r="B25" s="10">
        <f>1-B24</f>
        <v>0.19651824944043483</v>
      </c>
    </row>
    <row r="26" spans="1:2" x14ac:dyDescent="0.25">
      <c r="A26" t="s">
        <v>27</v>
      </c>
      <c r="B26" s="12">
        <f>B24*B20+B25*B21*(1-B8)</f>
        <v>0.0765033004640587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94398400000</v>
      </c>
      <c r="C29" s="8" t="s">
        <v>30</v>
      </c>
    </row>
    <row r="30" spans="1:2" x14ac:dyDescent="0.25">
      <c r="A30" t="s">
        <v>31</v>
      </c>
      <c r="B30" s="11">
        <v>18403100000</v>
      </c>
    </row>
    <row r="31" spans="1:2" x14ac:dyDescent="0.25">
      <c r="A31" t="s">
        <v>32</v>
      </c>
      <c r="B31" s="13">
        <v>10289700000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-0.00100786910459294</v>
      </c>
      <c r="C5" s="10">
        <f>Assumptions!B6</f>
        <v>-0.00100786910459294</v>
      </c>
      <c r="D5" s="10">
        <f>Assumptions!B6</f>
        <v>-0.00100786910459294</v>
      </c>
      <c r="E5" s="10">
        <f>Assumptions!B6</f>
        <v>-0.00100786910459294</v>
      </c>
      <c r="F5" s="10">
        <f>Assumptions!B6</f>
        <v>-0.00100786910459294</v>
      </c>
    </row>
    <row r="6" spans="1:6" x14ac:dyDescent="0.25">
      <c r="A6" t="s">
        <v>43</v>
      </c>
      <c r="B6" s="18">
        <f>Assumptions!B29*(1+B5)</f>
        <v>94303258769.11699</v>
      </c>
      <c r="C6" s="18">
        <f>B6*(1+C5)</f>
        <v>94208213428.14116</v>
      </c>
      <c r="D6" s="18">
        <f>C6*(1+D5)</f>
        <v>94113263880.42804</v>
      </c>
      <c r="E6" s="18">
        <f>D6*(1+E5)</f>
        <v>94018410029.43056</v>
      </c>
      <c r="F6" s="18">
        <f>E6*(1+F5)</f>
        <v>93923651778.69894</v>
      </c>
    </row>
    <row r="7" spans="1:6" x14ac:dyDescent="0.25">
      <c r="A7" t="s">
        <v>5</v>
      </c>
      <c r="B7" s="10">
        <f>Assumptions!B7</f>
        <v>0.13748657597240727</v>
      </c>
      <c r="C7" s="10">
        <f>Assumptions!B7</f>
        <v>0.13748657597240727</v>
      </c>
      <c r="D7" s="10">
        <f>Assumptions!B7</f>
        <v>0.13748657597240727</v>
      </c>
      <c r="E7" s="10">
        <f>Assumptions!B7</f>
        <v>0.13748657597240727</v>
      </c>
      <c r="F7" s="10">
        <f>Assumptions!B7</f>
        <v>0.13748657597240727</v>
      </c>
    </row>
    <row r="8" spans="1:6" x14ac:dyDescent="0.25">
      <c r="A8" t="s">
        <v>44</v>
      </c>
      <c r="B8" s="18">
        <f>B6*B7</f>
        <v>12965432151.205784</v>
      </c>
      <c r="C8" s="18">
        <f>C6*C7</f>
        <v>12952364692.712889</v>
      </c>
      <c r="D8" s="18">
        <f>D6*D7</f>
        <v>12939310404.507683</v>
      </c>
      <c r="E8" s="18">
        <f>E6*E7</f>
        <v>12926269273.316242</v>
      </c>
      <c r="F8" s="18">
        <f>F6*F7</f>
        <v>12913241285.878017</v>
      </c>
    </row>
    <row r="9" spans="1:6" x14ac:dyDescent="0.25">
      <c r="A9" t="s">
        <v>45</v>
      </c>
      <c r="B9" s="18">
        <f>B8*(1-Assumptions!B8)</f>
        <v>10826135846.256828</v>
      </c>
      <c r="C9" s="18">
        <f>C8*(1-Assumptions!B8)</f>
        <v>10815224518.415262</v>
      </c>
      <c r="D9" s="18">
        <f>D8*(1-Assumptions!B8)</f>
        <v>10804324187.763914</v>
      </c>
      <c r="E9" s="18">
        <f>E8*(1-Assumptions!B8)</f>
        <v>10793434843.21906</v>
      </c>
      <c r="F9" s="18">
        <f>F8*(1-Assumptions!B8)</f>
        <v>10782556473.708143</v>
      </c>
    </row>
    <row r="10" spans="1:6" x14ac:dyDescent="0.25">
      <c r="A10" t="s">
        <v>46</v>
      </c>
      <c r="B10" s="18">
        <f>B6*Assumptions!B9</f>
        <v>2052108260.9484794</v>
      </c>
      <c r="C10" s="18">
        <f>C6*Assumptions!B9</f>
        <v>2050040004.4329896</v>
      </c>
      <c r="D10" s="18">
        <f>D6*Assumptions!B9</f>
        <v>2047973832.449342</v>
      </c>
      <c r="E10" s="18">
        <f>E6*Assumptions!B9</f>
        <v>2045909742.8966017</v>
      </c>
      <c r="F10" s="18">
        <f>F6*Assumptions!B9</f>
        <v>2043847733.6759505</v>
      </c>
    </row>
    <row r="11" spans="1:6" x14ac:dyDescent="0.25">
      <c r="A11" t="s">
        <v>47</v>
      </c>
      <c r="B11" s="18">
        <f>-B6*Assumptions!B10</f>
        <v>-2027360647.6382585</v>
      </c>
      <c r="C11" s="18">
        <f>-C6*Assumptions!B10</f>
        <v>-2025317333.4776363</v>
      </c>
      <c r="D11" s="18">
        <f>-D6*Assumptions!B10</f>
        <v>-2023276078.7102275</v>
      </c>
      <c r="E11" s="18">
        <f>-E6*Assumptions!B10</f>
        <v>-2021236881.2604337</v>
      </c>
      <c r="F11" s="18">
        <f>-F6*Assumptions!B10</f>
        <v>-2019199739.0547476</v>
      </c>
    </row>
    <row r="12" spans="1:6" x14ac:dyDescent="0.25">
      <c r="A12" t="s">
        <v>48</v>
      </c>
      <c r="B12" s="18">
        <f>-(B6-Assumptions!B29)*Assumptions!B11</f>
        <v>-4893853.428366383</v>
      </c>
      <c r="C12" s="18">
        <f>-(C6-B6)*Assumptions!B11</f>
        <v>-4888921.064693482</v>
      </c>
      <c r="D12" s="18">
        <f>-(D6-C6)*Assumptions!B11</f>
        <v>-4883993.672197299</v>
      </c>
      <c r="E12" s="18">
        <f>-(E6-D6)*Assumptions!B11</f>
        <v>-4879071.245867957</v>
      </c>
      <c r="F12" s="18">
        <f>-(F6-E6)*Assumptions!B11</f>
        <v>-4874153.780700288</v>
      </c>
    </row>
    <row r="13" spans="1:6" x14ac:dyDescent="0.25">
      <c r="A13" s="19" t="s">
        <v>49</v>
      </c>
      <c r="B13" s="20">
        <f>B9+B10+B11+B12</f>
        <v>10845989606.138683</v>
      </c>
      <c r="C13" s="20">
        <f>C9+C10+C11+C12</f>
        <v>10835058268.305922</v>
      </c>
      <c r="D13" s="20">
        <f>D9+D10+D11+D12</f>
        <v>10824137947.830832</v>
      </c>
      <c r="E13" s="20">
        <f>E9+E10+E11+E12</f>
        <v>10813228633.60936</v>
      </c>
      <c r="F13" s="20">
        <f>F9+F10+F11+F12</f>
        <v>10802330314.548645</v>
      </c>
    </row>
    <row r="14" spans="1:6" x14ac:dyDescent="0.25">
      <c r="A14" t="s">
        <v>50</v>
      </c>
      <c r="B14" s="21">
        <f>1/(1+Assumptions!$B$26)^(1-0.5*Assumptions!$B$32)</f>
        <v>0.9638119732717203</v>
      </c>
      <c r="C14" s="21">
        <f>1/(1+Assumptions!$B$26)^(2-0.5*Assumptions!$B$32)</f>
        <v>0.8953172487778166</v>
      </c>
      <c r="D14" s="21">
        <f>1/(1+Assumptions!$B$26)^(3-0.5*Assumptions!$B$32)</f>
        <v>0.8316902032644615</v>
      </c>
      <c r="E14" s="21">
        <f>1/(1+Assumptions!$B$26)^(4-0.5*Assumptions!$B$32)</f>
        <v>0.7725849079198704</v>
      </c>
      <c r="F14" s="21">
        <f>1/(1+Assumptions!$B$26)^(5-0.5*Assumptions!$B$32)</f>
        <v>0.717680017875305</v>
      </c>
    </row>
    <row r="15" spans="1:6" x14ac:dyDescent="0.25">
      <c r="A15" s="19" t="s">
        <v>51</v>
      </c>
      <c r="B15" s="20">
        <f>B13*B14</f>
        <v>10453494644.377092</v>
      </c>
      <c r="C15" s="20">
        <f>C13*C14</f>
        <v>9700814559.126991</v>
      </c>
      <c r="D15" s="20">
        <f>D13*D14</f>
        <v>9002329489.993996</v>
      </c>
      <c r="E15" s="20">
        <f>E13*E14</f>
        <v>8354137248.2135935</v>
      </c>
      <c r="F15" s="20">
        <f>F13*F14</f>
        <v>7752616613.240221</v>
      </c>
    </row>
    <row r="17" spans="1:2" x14ac:dyDescent="0.25">
      <c r="A17" s="22" t="s">
        <v>52</v>
      </c>
      <c r="B17" s="23">
        <f>SUM(B15:F15)</f>
        <v>45263392554.95189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10802330314.548645</v>
      </c>
    </row>
    <row r="5" spans="1:2" x14ac:dyDescent="0.25">
      <c r="A5" t="s">
        <v>56</v>
      </c>
      <c r="B5" s="18">
        <f>IF(Assumptions!$B$33=0,B4,B4-Forecast!F11-Forecast!F10-Forecast!F12)</f>
        <v>10803137549.216848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0.1100909970591573</v>
      </c>
    </row>
    <row r="7" spans="1:2" x14ac:dyDescent="0.25">
      <c r="A7" t="s">
        <v>58</v>
      </c>
      <c r="B7" s="18">
        <f>-MAX(Forecast!F9,0)*B6</f>
        <v>-1189328184.1605039</v>
      </c>
    </row>
    <row r="8" spans="1:2" x14ac:dyDescent="0.25">
      <c r="A8" t="s">
        <v>59</v>
      </c>
      <c r="B8" s="18">
        <f>IF(OR(Assumptions!$B$33=0,Assumptions!B12&lt;=0),B5,MAX(B5+B7,0))</f>
        <v>9613809365.056345</v>
      </c>
    </row>
    <row r="9" spans="1:2" x14ac:dyDescent="0.25">
      <c r="A9" t="s">
        <v>60</v>
      </c>
      <c r="B9" s="18">
        <f>B8*(1+Assumptions!B12)/(Assumptions!B26-Assumptions!B12)</f>
        <v>191330546011.50116</v>
      </c>
    </row>
    <row r="10" spans="1:2" x14ac:dyDescent="0.25">
      <c r="A10" t="s">
        <v>61</v>
      </c>
      <c r="B10" s="18">
        <f>B9/(1+Assumptions!B26)^(5-0.5*Assumptions!B32)</f>
        <v>137314109681.62602</v>
      </c>
    </row>
    <row r="11" spans="1:2" x14ac:dyDescent="0.25">
      <c r="A11" t="s">
        <v>62</v>
      </c>
      <c r="B11" s="18">
        <f>Forecast!B17+B10</f>
        <v>182577502236.5779</v>
      </c>
    </row>
    <row r="12" spans="1:2" x14ac:dyDescent="0.25">
      <c r="A12" t="s">
        <v>63</v>
      </c>
      <c r="B12" s="18">
        <f>-Assumptions!B30</f>
        <v>-18403100000</v>
      </c>
    </row>
    <row r="13" spans="1:2" x14ac:dyDescent="0.25">
      <c r="A13" t="s">
        <v>64</v>
      </c>
      <c r="B13" s="18">
        <f>B11+B12</f>
        <v>164174402236.5779</v>
      </c>
    </row>
    <row r="14" spans="1:2" x14ac:dyDescent="0.25">
      <c r="A14" s="19" t="s">
        <v>65</v>
      </c>
      <c r="B14" s="24">
        <f>B13/Assumptions!B31</f>
        <v>15.955217570636453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14957089019.553968</v>
      </c>
    </row>
    <row r="18" spans="1:2" x14ac:dyDescent="0.25">
      <c r="A18" t="s">
        <v>60</v>
      </c>
      <c r="B18" s="18">
        <f>B17*Assumptions!B13</f>
        <v>94848934659.06357</v>
      </c>
    </row>
    <row r="19" spans="1:2" x14ac:dyDescent="0.25">
      <c r="A19" t="s">
        <v>61</v>
      </c>
      <c r="B19" s="18">
        <f>B18/(1+Assumptions!B26)^(5-0.5*Assumptions!B32)</f>
        <v>68071185121.57038</v>
      </c>
    </row>
    <row r="20" spans="1:2" x14ac:dyDescent="0.25">
      <c r="A20" t="s">
        <v>62</v>
      </c>
      <c r="B20" s="18">
        <f>Forecast!B17+B19</f>
        <v>113334577676.52228</v>
      </c>
    </row>
    <row r="21" spans="1:2" x14ac:dyDescent="0.25">
      <c r="A21" t="s">
        <v>63</v>
      </c>
      <c r="B21" s="18">
        <f>-Assumptions!B30</f>
        <v>-18403100000</v>
      </c>
    </row>
    <row r="22" spans="1:2" x14ac:dyDescent="0.25">
      <c r="A22" t="s">
        <v>64</v>
      </c>
      <c r="B22" s="18">
        <f>B20+B21</f>
        <v>94931477676.52228</v>
      </c>
    </row>
    <row r="23" spans="1:2" x14ac:dyDescent="0.25">
      <c r="A23" s="19" t="s">
        <v>65</v>
      </c>
      <c r="B23" s="25">
        <f>B22/Assumptions!B31</f>
        <v>9.22587419230126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11.05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15.955217570636453</v>
      </c>
    </row>
    <row r="29" spans="1:2" x14ac:dyDescent="0.25">
      <c r="A29" s="19" t="s">
        <v>73</v>
      </c>
      <c r="B29" s="12">
        <f>B28/B26-1</f>
        <v>0.4439110923652898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0.056503</v>
      </c>
      <c r="B5" s="31">
        <v>21.53594276340379</v>
      </c>
      <c r="C5" s="31">
        <v>23.701361034129512</v>
      </c>
      <c r="D5" s="31">
        <v>26.548418158019604</v>
      </c>
      <c r="E5" s="31">
        <v>30.46290377388727</v>
      </c>
      <c r="F5" s="31">
        <v>36.18943153469549</v>
      </c>
    </row>
    <row r="6" spans="1:6" x14ac:dyDescent="0.25">
      <c r="A6" s="30">
        <v>0.066503</v>
      </c>
      <c r="B6" s="31">
        <v>17.171859272537823</v>
      </c>
      <c r="C6" s="31">
        <v>18.426375124958728</v>
      </c>
      <c r="D6" s="31">
        <v>19.97899321581538</v>
      </c>
      <c r="E6" s="31">
        <v>21.952211246023772</v>
      </c>
      <c r="F6" s="31">
        <v>24.546295827978803</v>
      </c>
    </row>
    <row r="7" spans="1:6" x14ac:dyDescent="0.25">
      <c r="A7" s="30">
        <v>0.076503</v>
      </c>
      <c r="B7" s="31">
        <v>14.224087814415041</v>
      </c>
      <c r="C7" s="31">
        <v>15.014570644815873</v>
      </c>
      <c r="D7" s="32">
        <v>15.955315070718244</v>
      </c>
      <c r="E7" s="31">
        <v>17.094789447551356</v>
      </c>
      <c r="F7" s="31">
        <v>18.504818685899036</v>
      </c>
    </row>
    <row r="8" spans="1:6" x14ac:dyDescent="0.25">
      <c r="A8" s="30">
        <v>0.086503</v>
      </c>
      <c r="B8" s="31">
        <v>12.098517459634495</v>
      </c>
      <c r="C8" s="31">
        <v>12.625624446170562</v>
      </c>
      <c r="D8" s="31">
        <v>13.235848126754759</v>
      </c>
      <c r="E8" s="31">
        <v>13.951253708733992</v>
      </c>
      <c r="F8" s="31">
        <v>14.802474912880362</v>
      </c>
    </row>
    <row r="9" spans="1:6" x14ac:dyDescent="0.25">
      <c r="A9" s="30">
        <v>0.096503</v>
      </c>
      <c r="B9" s="31">
        <v>10.492608031695259</v>
      </c>
      <c r="C9" s="31">
        <v>10.85857130120412</v>
      </c>
      <c r="D9" s="31">
        <v>11.273580297595148</v>
      </c>
      <c r="E9" s="31">
        <v>11.748697467723865</v>
      </c>
      <c r="F9" s="31">
        <v>12.298582626657264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94398400000</v>
      </c>
      <c r="C5" s="18">
        <v>89656000000</v>
      </c>
      <c r="D5" s="18">
        <v>108713000000</v>
      </c>
      <c r="E5" s="18">
        <v>94684400000</v>
      </c>
      <c r="F5" s="8" t="s">
        <v>84</v>
      </c>
    </row>
    <row r="6" spans="1:6" x14ac:dyDescent="0.25">
      <c r="A6" t="s">
        <v>44</v>
      </c>
      <c r="B6" s="18">
        <v>18289700000</v>
      </c>
      <c r="C6" s="18">
        <v>14115800000</v>
      </c>
      <c r="D6" s="18">
        <v>12923400000</v>
      </c>
      <c r="E6" s="18">
        <v>7563000000</v>
      </c>
      <c r="F6" s="8" t="s">
        <v>85</v>
      </c>
    </row>
    <row r="7" spans="1:6" x14ac:dyDescent="0.25">
      <c r="A7" t="s">
        <v>86</v>
      </c>
      <c r="B7" s="18">
        <v>1804600000</v>
      </c>
      <c r="C7" s="18">
        <v>2102900000</v>
      </c>
      <c r="D7" s="18">
        <v>2285300000</v>
      </c>
      <c r="E7" s="18">
        <v>2220300000</v>
      </c>
      <c r="F7" s="8" t="s">
        <v>87</v>
      </c>
    </row>
    <row r="8" spans="1:6" x14ac:dyDescent="0.25">
      <c r="A8" t="s">
        <v>88</v>
      </c>
      <c r="B8" s="18">
        <v>593400000</v>
      </c>
      <c r="C8" s="18">
        <v>577900000</v>
      </c>
      <c r="D8" s="18">
        <v>963200000</v>
      </c>
      <c r="E8" s="18">
        <v>1981600000</v>
      </c>
      <c r="F8" s="8" t="s">
        <v>89</v>
      </c>
    </row>
    <row r="9" spans="1:6" x14ac:dyDescent="0.25">
      <c r="A9" t="s">
        <v>90</v>
      </c>
      <c r="B9" s="18">
        <v>17514300000</v>
      </c>
      <c r="C9" s="18">
        <v>4326700000</v>
      </c>
      <c r="D9" s="18">
        <v>-721600000</v>
      </c>
      <c r="E9" s="18">
        <v>-653800000</v>
      </c>
      <c r="F9" s="8" t="s">
        <v>91</v>
      </c>
    </row>
    <row r="10" spans="1:6" x14ac:dyDescent="0.25">
      <c r="A10" t="s">
        <v>92</v>
      </c>
      <c r="B10" s="18">
        <v>26665200000</v>
      </c>
      <c r="C10" s="18">
        <v>20789100000</v>
      </c>
      <c r="D10" s="18">
        <v>29890900000</v>
      </c>
      <c r="E10" s="18">
        <v>22106200000</v>
      </c>
      <c r="F10" s="8" t="s">
        <v>93</v>
      </c>
    </row>
    <row r="11" spans="1:6" x14ac:dyDescent="0.25">
      <c r="A11" t="s">
        <v>94</v>
      </c>
      <c r="B11" s="18">
        <v>8262100000</v>
      </c>
      <c r="C11" s="18">
        <v>7582400000</v>
      </c>
      <c r="D11" s="18">
        <v>7695400000</v>
      </c>
      <c r="E11" s="18">
        <v>11733800000</v>
      </c>
      <c r="F11" s="8" t="s">
        <v>95</v>
      </c>
    </row>
    <row r="12" spans="1:6" x14ac:dyDescent="0.25">
      <c r="A12" t="s">
        <v>32</v>
      </c>
      <c r="B12" s="34">
        <v>10289700000</v>
      </c>
      <c r="C12" s="34">
        <v>9987634568</v>
      </c>
      <c r="D12" s="34">
        <v>9997685409</v>
      </c>
      <c r="E12" s="34">
        <v>10000000000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2026-09-19T00:09:46Z</dcterms:modified>
</cp:coreProperties>
</file>