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<sst xmlns="http://schemas.openxmlformats.org/spreadsheetml/2006/main" count="116" uniqueCount="104">
  <si>
    <t>ZTO Express (Cayman) Inc. (2057.HK)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</si>
  <si>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</si>
  <si>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</si>
  <si>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</si>
  <si>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</si>
  <si>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</si>
  <si>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</si>
  <si>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</si>
  <si>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</si>
  <si>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</si>
  <si>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</si>
  <si>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</si>
  <si>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</si>
  <si>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</si>
  <si>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</si>
  <si>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</si>
  <si>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</si>
  <si>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</si>
  <si>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</si>
  <si>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Clamped from a reported -0.235</t>
  </si>
  <si>
    <t>Cost of equity</t>
  </si>
  <si>
    <t>Cost of debt</t>
  </si>
  <si>
    <t>Floored at the risk-free rate (implied cost of debt was lower)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</si>
  <si>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</si>
  <si>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</si>
  <si>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</si>
  <si>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</si>
  <si>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</si>
  <si>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</si>
  <si>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</si>
  <si>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</si>
  <si>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</si>
  <si>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</si>
  <si>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</si>
  <si>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</si>
  <si>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</si>
  <si>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</si>
  <si>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</si>
  <si>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</si>
  <si>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</si>
  <si>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</si>
  <si>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</si>
  <si>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</si>
  <si>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</si>
  <si>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</si>
  <si>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</si>
  <si>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</si>
  <si>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</si>
  <si>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</si>
  <si>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</si>
  <si>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</si>
  <si>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</si>
  <si>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</si>
  <si>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</si>
  <si>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</si>
  <si>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</si>
  <si>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</si>
  <si>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</si>
  <si>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</si>
  <si>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</si>
  <si>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</si>
  <si>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</si>
  <si>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</si>
  <si>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</si>
  <si>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</si>
  <si>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</si>
  <si>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</si>
  <si>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</si>
  <si>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</si>
  <si>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</si>
  <si>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</si>
  <si>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</si>
  <si>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</si>
  <si>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</si>
  <si>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</si>
  <si>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</si>
  <si>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</si>
  <si>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</si>
  <si>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</si>
  <si>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</si>
  <si>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</si>
  <si>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</si>
  <si>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</si>
  <si>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</si>
  <si>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</si>
  <si>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</si>
  <si>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</si>
  <si>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</si>
  <si>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</si>
  <si>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</si>
  <si>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</si>
  <si>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</si>
  <si>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</si>
  <si>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</si>
  <si>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</si>
  <si>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</si>
  <si>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</si>
  <si>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</si>
  <si>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</si>
  <si>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</si>
  <si>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Adjusted: Beta of -0.235 is not usable in a cost of equity. Clamped to 0.30.</t>
  </si>
  <si>
    <t>Adjusted: Capital expenditure runs at 16.0% of revenue against depreciation of 7.2%.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</si>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</sst>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0.11544865199670928</v>
      </c>
    </row>
    <row r="7" spans="1:2" x14ac:dyDescent="0.25">
      <c r="A7" t="s">
        <v>5</v>
      </c>
      <c r="B7" s="6">
        <v>0.23962090698218408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0.07185876923738665</v>
      </c>
    </row>
    <row r="10" spans="1:2" x14ac:dyDescent="0.25">
      <c r="A10" t="s">
        <v>8</v>
      </c>
      <c r="B10" s="6">
        <v>0.16003713926129218</v>
      </c>
    </row>
    <row r="11" spans="1:2" x14ac:dyDescent="0.25">
      <c r="A11" t="s">
        <v>9</v>
      </c>
      <c r="B11" s="6">
        <v>0.07989274269725259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7.8462747683595735</v>
      </c>
    </row>
    <row r="14" spans="1:3" x14ac:dyDescent="0.25">
      <c r="A14" t="s">
        <v>12</v>
      </c>
      <c r="B14" s="6">
        <v>0.11246913408150647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0.3</v>
      </c>
      <c r="C19" s="8" t="s">
        <v>19</v>
      </c>
    </row>
    <row r="20" spans="1:2" x14ac:dyDescent="0.25">
      <c r="A20" t="s">
        <v>20</v>
      </c>
      <c r="B20" s="10">
        <f>B17+B19*B18</f>
        <v>0.053000000000000005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122859798528</v>
      </c>
    </row>
    <row r="23" spans="1:2" x14ac:dyDescent="0.25">
      <c r="A23" t="s">
        <v>24</v>
      </c>
      <c r="B23" s="11">
        <v>11477577000</v>
      </c>
    </row>
    <row r="24" spans="1:2" x14ac:dyDescent="0.25">
      <c r="A24" t="s">
        <v>25</v>
      </c>
      <c r="B24" s="10">
        <f>B22/(B22+B23)</f>
        <v>0.9145615510583819</v>
      </c>
    </row>
    <row r="25" spans="1:2" x14ac:dyDescent="0.25">
      <c r="A25" t="s">
        <v>26</v>
      </c>
      <c r="B25" s="10">
        <f>1-B24</f>
        <v>0.08543844894161812</v>
      </c>
    </row>
    <row r="26" spans="1:2" x14ac:dyDescent="0.25">
      <c r="A26" t="s">
        <v>27</v>
      </c>
      <c r="B26" s="12">
        <f>B24*B20+B25*B21*(1-B8)</f>
        <v>0.05075467756181428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49098667000</v>
      </c>
      <c r="C29" s="8" t="s">
        <v>30</v>
      </c>
    </row>
    <row r="30" spans="1:2" x14ac:dyDescent="0.25">
      <c r="A30" t="s">
        <v>31</v>
      </c>
      <c r="B30" s="11">
        <v>-14154848000</v>
      </c>
    </row>
    <row r="31" spans="1:2" x14ac:dyDescent="0.25">
      <c r="A31" t="s">
        <v>32</v>
      </c>
      <c r="B31" s="13">
        <v>820802763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0.11544865199670928</v>
      </c>
      <c r="C5" s="10">
        <f>Assumptions!B6</f>
        <v>0.11544865199670928</v>
      </c>
      <c r="D5" s="10">
        <f>Assumptions!B6</f>
        <v>0.11544865199670928</v>
      </c>
      <c r="E5" s="10">
        <f>Assumptions!B6</f>
        <v>0.11544865199670928</v>
      </c>
      <c r="F5" s="10">
        <f>Assumptions!B6</f>
        <v>0.11544865199670928</v>
      </c>
    </row>
    <row r="6" spans="1:6" x14ac:dyDescent="0.25">
      <c r="A6" t="s">
        <v>43</v>
      </c>
      <c r="B6" s="18">
        <f>Assumptions!B29*(1+B5)</f>
        <v>54767041919.98531</v>
      </c>
      <c r="C6" s="18">
        <f>B6*(1+C5)</f>
        <v>61089823083.49489</v>
      </c>
      <c r="D6" s="18">
        <f>C6*(1+D5)</f>
        <v>68142560809.20183</v>
      </c>
      <c r="E6" s="18">
        <f>D6*(1+E5)</f>
        <v>76009527598.22797</v>
      </c>
      <c r="F6" s="18">
        <f>E6*(1+F5)</f>
        <v>84784725098.35005</v>
      </c>
    </row>
    <row r="7" spans="1:6" x14ac:dyDescent="0.25">
      <c r="A7" t="s">
        <v>5</v>
      </c>
      <c r="B7" s="10">
        <f>Assumptions!B7</f>
        <v>0.23962090698218408</v>
      </c>
      <c r="C7" s="10">
        <f>Assumptions!B7</f>
        <v>0.23962090698218408</v>
      </c>
      <c r="D7" s="10">
        <f>Assumptions!B7</f>
        <v>0.23962090698218408</v>
      </c>
      <c r="E7" s="10">
        <f>Assumptions!B7</f>
        <v>0.23962090698218408</v>
      </c>
      <c r="F7" s="10">
        <f>Assumptions!B7</f>
        <v>0.23962090698218408</v>
      </c>
    </row>
    <row r="8" spans="1:6" x14ac:dyDescent="0.25">
      <c r="A8" t="s">
        <v>44</v>
      </c>
      <c r="B8" s="18">
        <f>B6*B7</f>
        <v>13123328257.598177</v>
      </c>
      <c r="C8" s="18">
        <f>C6*C7</f>
        <v>14638398814.64821</v>
      </c>
      <c r="D8" s="18">
        <f>D6*D7</f>
        <v>16328382225.189573</v>
      </c>
      <c r="E8" s="18">
        <f>E6*E7</f>
        <v>18213471942.374737</v>
      </c>
      <c r="F8" s="18">
        <f>F6*F7</f>
        <v>20316192726.301785</v>
      </c>
    </row>
    <row r="9" spans="1:6" x14ac:dyDescent="0.25">
      <c r="A9" t="s">
        <v>45</v>
      </c>
      <c r="B9" s="18">
        <f>B8*(1-Assumptions!B8)</f>
        <v>10957979095.094477</v>
      </c>
      <c r="C9" s="18">
        <f>C8*(1-Assumptions!B8)</f>
        <v>12223063010.231255</v>
      </c>
      <c r="D9" s="18">
        <f>D8*(1-Assumptions!B8)</f>
        <v>13634199158.033293</v>
      </c>
      <c r="E9" s="18">
        <f>E8*(1-Assumptions!B8)</f>
        <v>15208249071.882904</v>
      </c>
      <c r="F9" s="18">
        <f>F8*(1-Assumptions!B8)</f>
        <v>16964020926.461988</v>
      </c>
    </row>
    <row r="10" spans="1:6" x14ac:dyDescent="0.25">
      <c r="A10" t="s">
        <v>46</v>
      </c>
      <c r="B10" s="18">
        <f>B6*Assumptions!B9</f>
        <v>3935492227.142506</v>
      </c>
      <c r="C10" s="18">
        <f>C6*Assumptions!B9</f>
        <v>4389839499.709636</v>
      </c>
      <c r="D10" s="18">
        <f>D6*Assumptions!B9</f>
        <v>4896640552.433022</v>
      </c>
      <c r="E10" s="18">
        <f>E6*Assumptions!B9</f>
        <v>5461951103.523836</v>
      </c>
      <c r="F10" s="18">
        <f>F6*Assumptions!B9</f>
        <v>6092525995.697601</v>
      </c>
    </row>
    <row r="11" spans="1:6" x14ac:dyDescent="0.25">
      <c r="A11" t="s">
        <v>47</v>
      </c>
      <c r="B11" s="18">
        <f>-B6*Assumptions!B10</f>
        <v>-8764760714.677715</v>
      </c>
      <c r="C11" s="18">
        <f>-C6*Assumptions!B10</f>
        <v>-9776640524.260973</v>
      </c>
      <c r="D11" s="18">
        <f>-D6*Assumptions!B10</f>
        <v>-10905340493.843304</v>
      </c>
      <c r="E11" s="18">
        <f>-E6*Assumptions!B10</f>
        <v>-12164347353.42264</v>
      </c>
      <c r="F11" s="18">
        <f>-F6*Assumptions!B10</f>
        <v>-13568704857.795021</v>
      </c>
    </row>
    <row r="12" spans="1:6" x14ac:dyDescent="0.25">
      <c r="A12" t="s">
        <v>48</v>
      </c>
      <c r="B12" s="18">
        <f>-(B6-Assumptions!B29)*Assumptions!B11</f>
        <v>-452862018.9939464</v>
      </c>
      <c r="C12" s="18">
        <f>-(C6-B6)*Assumptions!B11</f>
        <v>-505144328.6273058</v>
      </c>
      <c r="D12" s="18">
        <f>-(D6-C6)*Assumptions!B11</f>
        <v>-563462560.431111</v>
      </c>
      <c r="E12" s="18">
        <f>-(E6-D6)*Assumptions!B11</f>
        <v>-628513553.4834967</v>
      </c>
      <c r="F12" s="18">
        <f>-(F6-E6)*Assumptions!B11</f>
        <v>-701074595.994828</v>
      </c>
    </row>
    <row r="13" spans="1:6" x14ac:dyDescent="0.25">
      <c r="A13" s="19" t="s">
        <v>49</v>
      </c>
      <c r="B13" s="20">
        <f>B9+B10+B11+B12</f>
        <v>5675848588.565321</v>
      </c>
      <c r="C13" s="20">
        <f>C9+C10+C11+C12</f>
        <v>6331117657.052612</v>
      </c>
      <c r="D13" s="20">
        <f>D9+D10+D11+D12</f>
        <v>7062036656.191901</v>
      </c>
      <c r="E13" s="20">
        <f>E9+E10+E11+E12</f>
        <v>7877339268.500602</v>
      </c>
      <c r="F13" s="20">
        <f>F9+F10+F11+F12</f>
        <v>8786767468.369743</v>
      </c>
    </row>
    <row r="14" spans="1:6" x14ac:dyDescent="0.25">
      <c r="A14" t="s">
        <v>50</v>
      </c>
      <c r="B14" s="21">
        <f>1/(1+Assumptions!$B$26)^(1-0.5*Assumptions!$B$32)</f>
        <v>0.9755495524169073</v>
      </c>
      <c r="C14" s="21">
        <f>1/(1+Assumptions!$B$26)^(2-0.5*Assumptions!$B$32)</f>
        <v>0.9284275133379241</v>
      </c>
      <c r="D14" s="21">
        <f>1/(1+Assumptions!$B$26)^(3-0.5*Assumptions!$B$32)</f>
        <v>0.8835816134478317</v>
      </c>
      <c r="E14" s="21">
        <f>1/(1+Assumptions!$B$26)^(4-0.5*Assumptions!$B$32)</f>
        <v>0.8409019082342865</v>
      </c>
      <c r="F14" s="21">
        <f>1/(1+Assumptions!$B$26)^(5-0.5*Assumptions!$B$32)</f>
        <v>0.800283763842505</v>
      </c>
    </row>
    <row r="15" spans="1:6" x14ac:dyDescent="0.25">
      <c r="A15" s="19" t="s">
        <v>51</v>
      </c>
      <c r="B15" s="20">
        <f>B13*B14</f>
        <v>5537071550.161034</v>
      </c>
      <c r="C15" s="20">
        <f>C13*C14</f>
        <v>5877983822.987181</v>
      </c>
      <c r="D15" s="20">
        <f>D13*D14</f>
        <v>6239885742.90577</v>
      </c>
      <c r="E15" s="20">
        <f>E13*E14</f>
        <v>6624069622.691034</v>
      </c>
      <c r="F15" s="20">
        <f>F13*F14</f>
        <v>7031907341.595818</v>
      </c>
    </row>
    <row r="17" spans="1:2" x14ac:dyDescent="0.25">
      <c r="A17" s="22" t="s">
        <v>52</v>
      </c>
      <c r="B17" s="23">
        <f>SUM(B15:F15)</f>
        <v>31310918080.340836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8786767468.369743</v>
      </c>
    </row>
    <row r="5" spans="1:2" x14ac:dyDescent="0.25">
      <c r="A5" t="s">
        <v>56</v>
      </c>
      <c r="B5" s="18">
        <f>IF(Assumptions!$B$33=0,B4,B4-Forecast!F11-Forecast!F10-Forecast!F12)</f>
        <v>16983620709.887947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0.22228320867023377</v>
      </c>
    </row>
    <row r="7" spans="1:2" x14ac:dyDescent="0.25">
      <c r="A7" t="s">
        <v>58</v>
      </c>
      <c r="B7" s="18">
        <f>-MAX(Forecast!F9,0)*B6</f>
        <v>-3775173706.232126</v>
      </c>
    </row>
    <row r="8" spans="1:2" x14ac:dyDescent="0.25">
      <c r="A8" t="s">
        <v>59</v>
      </c>
      <c r="B8" s="18">
        <f>IF(OR(Assumptions!$B$33=0,Assumptions!B12&lt;=0),B5,MAX(B5+B7,0))</f>
        <v>13208447003.65582</v>
      </c>
    </row>
    <row r="9" spans="1:2" x14ac:dyDescent="0.25">
      <c r="A9" t="s">
        <v>60</v>
      </c>
      <c r="B9" s="18">
        <f>B8*(1+Assumptions!B12)/(Assumptions!B26-Assumptions!B12)</f>
        <v>525677642294.4077</v>
      </c>
    </row>
    <row r="10" spans="1:2" x14ac:dyDescent="0.25">
      <c r="A10" t="s">
        <v>61</v>
      </c>
      <c r="B10" s="18">
        <f>B9/(1+Assumptions!B26)^(5-0.5*Assumptions!B32)</f>
        <v>420691282143.2226</v>
      </c>
    </row>
    <row r="11" spans="1:2" x14ac:dyDescent="0.25">
      <c r="A11" t="s">
        <v>62</v>
      </c>
      <c r="B11" s="18">
        <f>Forecast!B17+B10</f>
        <v>452002200223.5634</v>
      </c>
    </row>
    <row r="12" spans="1:2" x14ac:dyDescent="0.25">
      <c r="A12" t="s">
        <v>63</v>
      </c>
      <c r="B12" s="18">
        <f>-Assumptions!B30</f>
        <v>14154848000</v>
      </c>
    </row>
    <row r="13" spans="1:2" x14ac:dyDescent="0.25">
      <c r="A13" t="s">
        <v>64</v>
      </c>
      <c r="B13" s="18">
        <f>B11+B12</f>
        <v>466157048223.5634</v>
      </c>
    </row>
    <row r="14" spans="1:2" x14ac:dyDescent="0.25">
      <c r="A14" s="19" t="s">
        <v>65</v>
      </c>
      <c r="B14" s="24">
        <f>B13/Assumptions!B31</f>
        <v>567.9282152021258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26408718721.999386</v>
      </c>
    </row>
    <row r="18" spans="1:2" x14ac:dyDescent="0.25">
      <c r="A18" t="s">
        <v>60</v>
      </c>
      <c r="B18" s="18">
        <f>B17*Assumptions!B13</f>
        <v>207210063373.12888</v>
      </c>
    </row>
    <row r="19" spans="1:2" x14ac:dyDescent="0.25">
      <c r="A19" t="s">
        <v>61</v>
      </c>
      <c r="B19" s="18">
        <f>B18/(1+Assumptions!B26)^(5-0.5*Assumptions!B32)</f>
        <v>165826849422.29156</v>
      </c>
    </row>
    <row r="20" spans="1:2" x14ac:dyDescent="0.25">
      <c r="A20" t="s">
        <v>62</v>
      </c>
      <c r="B20" s="18">
        <f>Forecast!B17+B19</f>
        <v>197137767502.6324</v>
      </c>
    </row>
    <row r="21" spans="1:2" x14ac:dyDescent="0.25">
      <c r="A21" t="s">
        <v>63</v>
      </c>
      <c r="B21" s="18">
        <f>-Assumptions!B30</f>
        <v>14154848000</v>
      </c>
    </row>
    <row r="22" spans="1:2" x14ac:dyDescent="0.25">
      <c r="A22" t="s">
        <v>64</v>
      </c>
      <c r="B22" s="18">
        <f>B20+B21</f>
        <v>211292615502.6324</v>
      </c>
    </row>
    <row r="23" spans="1:2" x14ac:dyDescent="0.25">
      <c r="A23" s="19" t="s">
        <v>65</v>
      </c>
      <c r="B23" s="25">
        <f>B22/Assumptions!B31</f>
        <v>257.42191063096163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163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664.9303543586489</v>
      </c>
    </row>
    <row r="29" spans="1:2" x14ac:dyDescent="0.25">
      <c r="A29" s="19" t="s">
        <v>73</v>
      </c>
      <c r="B29" s="12">
        <f>B28/B26-1</f>
        <v>3.079327327353674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0.030755</v>
      </c>
      <c r="B5" s="31">
        <v>1065.405567927559</v>
      </c>
      <c r="C5" s="31">
        <v>1465.189402469995</v>
      </c>
      <c r="D5" s="31">
        <v>2558.2507003065853</v>
      </c>
      <c r="E5" s="31">
        <v>18118.313897744985</v>
      </c>
      <c r="F5" s="31" t="s">
        <v>76</v>
      </c>
    </row>
    <row r="6" spans="1:6" x14ac:dyDescent="0.25">
      <c r="A6" s="30">
        <v>0.040755</v>
      </c>
      <c r="B6" s="31">
        <v>646.7834090676017</v>
      </c>
      <c r="C6" s="31">
        <v>754.8591271009803</v>
      </c>
      <c r="D6" s="31">
        <v>931.0447719903528</v>
      </c>
      <c r="E6" s="31">
        <v>1270.3332682210669</v>
      </c>
      <c r="F6" s="31">
        <v>2197.840648828767</v>
      </c>
    </row>
    <row r="7" spans="1:6" x14ac:dyDescent="0.25">
      <c r="A7" s="30">
        <v>0.050755</v>
      </c>
      <c r="B7" s="31">
        <v>462.77010146001436</v>
      </c>
      <c r="C7" s="31">
        <v>506.91779336195737</v>
      </c>
      <c r="D7" s="32">
        <v>567.9210601276515</v>
      </c>
      <c r="E7" s="31">
        <v>657.9617192929319</v>
      </c>
      <c r="F7" s="31">
        <v>804.6856538151962</v>
      </c>
    </row>
    <row r="8" spans="1:6" x14ac:dyDescent="0.25">
      <c r="A8" s="30">
        <v>0.060755</v>
      </c>
      <c r="B8" s="31">
        <v>359.5200320494781</v>
      </c>
      <c r="C8" s="31">
        <v>380.9777188701334</v>
      </c>
      <c r="D8" s="31">
        <v>408.2394181581129</v>
      </c>
      <c r="E8" s="31">
        <v>444.1358952201916</v>
      </c>
      <c r="F8" s="31">
        <v>493.6961411886344</v>
      </c>
    </row>
    <row r="9" spans="1:6" x14ac:dyDescent="0.25">
      <c r="A9" s="30">
        <v>0.070755</v>
      </c>
      <c r="B9" s="31">
        <v>293.5613324176101</v>
      </c>
      <c r="C9" s="31">
        <v>304.9117567042272</v>
      </c>
      <c r="D9" s="31">
        <v>318.5950736557029</v>
      </c>
      <c r="E9" s="31">
        <v>335.4699114151581</v>
      </c>
      <c r="F9" s="31">
        <v>356.87518236183166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49098667000</v>
      </c>
      <c r="C5" s="18">
        <v>44280720000</v>
      </c>
      <c r="D5" s="18">
        <v>38418915000</v>
      </c>
      <c r="E5" s="18">
        <v>35376996000</v>
      </c>
      <c r="F5" s="8" t="s">
        <v>85</v>
      </c>
    </row>
    <row r="6" spans="1:6" x14ac:dyDescent="0.25">
      <c r="A6" t="s">
        <v>44</v>
      </c>
      <c r="B6" s="18">
        <v>10474861000</v>
      </c>
      <c r="C6" s="18">
        <v>11776859000</v>
      </c>
      <c r="D6" s="18">
        <v>10007924000</v>
      </c>
      <c r="E6" s="18">
        <v>7736481000</v>
      </c>
      <c r="F6" s="8" t="s">
        <v>86</v>
      </c>
    </row>
    <row r="7" spans="1:6" x14ac:dyDescent="0.25">
      <c r="A7" t="s">
        <v>87</v>
      </c>
      <c r="B7" s="18">
        <v>3379478000</v>
      </c>
      <c r="C7" s="18">
        <v>3023406000</v>
      </c>
      <c r="D7" s="18">
        <v>2875209000</v>
      </c>
      <c r="E7" s="18">
        <v>2670546000</v>
      </c>
      <c r="F7" s="8" t="s">
        <v>88</v>
      </c>
    </row>
    <row r="8" spans="1:6" x14ac:dyDescent="0.25">
      <c r="A8" t="s">
        <v>89</v>
      </c>
      <c r="B8" s="18">
        <v>6074368000</v>
      </c>
      <c r="C8" s="18">
        <v>5902129000</v>
      </c>
      <c r="D8" s="18">
        <v>6669781000</v>
      </c>
      <c r="E8" s="18">
        <v>7412732000</v>
      </c>
      <c r="F8" s="8" t="s">
        <v>90</v>
      </c>
    </row>
    <row r="9" spans="1:6" x14ac:dyDescent="0.25">
      <c r="A9" t="s">
        <v>91</v>
      </c>
      <c r="B9" s="18">
        <v>384919000</v>
      </c>
      <c r="C9" s="18">
        <v>2151883000</v>
      </c>
      <c r="D9" s="18">
        <v>-1317064000</v>
      </c>
      <c r="E9" s="18">
        <v>-1780227000</v>
      </c>
      <c r="F9" s="8" t="s">
        <v>92</v>
      </c>
    </row>
    <row r="10" spans="1:6" x14ac:dyDescent="0.25">
      <c r="A10" t="s">
        <v>93</v>
      </c>
      <c r="B10" s="18">
        <v>11477577000</v>
      </c>
      <c r="C10" s="18">
        <v>17345129000</v>
      </c>
      <c r="D10" s="18">
        <v>15437672000</v>
      </c>
      <c r="E10" s="18">
        <v>13123461000</v>
      </c>
      <c r="F10" s="8" t="s">
        <v>94</v>
      </c>
    </row>
    <row r="11" spans="1:6" x14ac:dyDescent="0.25">
      <c r="A11" t="s">
        <v>95</v>
      </c>
      <c r="B11" s="18">
        <v>25632425000</v>
      </c>
      <c r="C11" s="18">
        <v>22313889000</v>
      </c>
      <c r="D11" s="18">
        <v>19788517000</v>
      </c>
      <c r="E11" s="18">
        <v>17446256000</v>
      </c>
      <c r="F11" s="8" t="s">
        <v>96</v>
      </c>
    </row>
    <row r="12" spans="1:6" x14ac:dyDescent="0.25">
      <c r="A12" t="s">
        <v>32</v>
      </c>
      <c r="B12" s="34">
        <v>820802763</v>
      </c>
      <c r="C12" s="34">
        <v>838441916</v>
      </c>
      <c r="D12" s="34">
        <v>838948683</v>
      </c>
      <c r="E12" s="34">
        <v>820273531</v>
      </c>
      <c r="F12" s="8" t="s">
        <v>97</v>
      </c>
    </row>
    <row r="15" spans="1:1" x14ac:dyDescent="0.25">
      <c r="A15" s="19" t="s">
        <v>98</v>
      </c>
    </row>
    <row r="16" ht="22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8" ht="54" customHeight="1" spans="1:6" x14ac:dyDescent="0.25">
      <c r="A18" s="35" t="s">
        <v>101</v>
      </c>
      <c r="B18" s="35"/>
      <c r="C18" s="35"/>
      <c r="D18" s="35"/>
      <c r="E18" s="35"/>
      <c r="F18" s="35"/>
    </row>
    <row r="19" ht="22" customHeight="1" spans="1:6" x14ac:dyDescent="0.25">
      <c r="A19" s="35" t="s">
        <v>102</v>
      </c>
      <c r="B19" s="35"/>
      <c r="C19" s="35"/>
      <c r="D19" s="35"/>
      <c r="E19" s="35"/>
      <c r="F19" s="35"/>
    </row>
    <row r="21" spans="1:1" x14ac:dyDescent="0.25">
      <c r="A21" s="36" t="s">
        <v>103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2026-09-19T00:10:01Z</dcterms:modified>
</cp:coreProperties>
</file>