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<sst xmlns="http://schemas.openxmlformats.org/spreadsheetml/2006/main" count="116" uniqueCount="104">
  <si>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China Life Insurance Company Limited (2628.HK)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</si>
  <si>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</si>
  <si>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</si>
  <si>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</si>
  <si>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</si>
  <si>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</si>
  <si>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</si>
  <si>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</si>
  <si>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</si>
  <si>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</si>
  <si>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</si>
  <si>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</si>
  <si>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</si>
  <si>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</si>
  <si>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</si>
  <si>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</si>
  <si>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</si>
  <si>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</si>
  <si>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</si>
  <si>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</si>
  <si>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</si>
  <si>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</si>
  <si>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</si>
  <si>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</si>
  <si>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</si>
  <si>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</si>
  <si>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</si>
  <si>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</si>
  <si>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</si>
  <si>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</si>
  <si>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</si>
  <si>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</si>
  <si>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</si>
  <si>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</si>
  <si>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</si>
  <si>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</si>
  <si>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</si>
  <si>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</si>
  <si>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</si>
  <si>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</si>
  <si>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</si>
  <si>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</si>
  <si>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</si>
  <si>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</si>
  <si>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</si>
  <si>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</si>
  <si>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</si>
  <si>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</si>
  <si>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</si>
  <si>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</si>
  <si>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</si>
  <si>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</si>
  <si>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</si>
  <si>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</si>
  <si>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</si>
  <si>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</si>
  <si>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</si>
  <si>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</si>
  <si>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</si>
  <si>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</si>
  <si>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</si>
  <si>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</si>
  <si>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</si>
  <si>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</si>
  <si>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</si>
  <si>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</si>
  <si>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</si>
  <si>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</si>
  <si>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</si>
  <si>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</si>
  <si>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</si>
  <si>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</si>
  <si>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</si>
  <si>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</si>
  <si>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</si>
  <si>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</si>
  <si>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</si>
  <si>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</si>
  <si>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</si>
  <si>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</si>
  <si>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</si>
  <si>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</si>
  <si>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</si>
  <si>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</si>
  <si>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</si>
  <si>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</si>
  <si>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</si>
  <si>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</si>
  <si>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</si>
  <si>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</si>
  <si>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</si>
  <si>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</si>
  <si>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</si>
  <si>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</si>
  <si>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</si>
  <si>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</si>
  <si>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</si>
  <si>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</si>
  <si>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</si>
  <si>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Reports in CNY, trades in HKD. Modelled in CNY, converted at the end.</t>
  </si>
  <si>
    <t>Adjusted: Consensus rests on as few as 1 analyst estimate(s).</t>
  </si>
  <si>
    <t>Adjusted: Reported capital expenditure averages just 0.81% of revenue, which is too low to be the company's real investment - property trusts and similar structures invest through lines that are not reported as capex. Capex has been set to 1.07% of revenue so the forecast is not handed free growth. Override it if the reported figure is right.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</si>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</sst>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-0.09717947620839851</v>
      </c>
    </row>
    <row r="7" spans="1:2" x14ac:dyDescent="0.25">
      <c r="A7" t="s">
        <v>5</v>
      </c>
      <c r="B7" s="6">
        <v>0.21021650880014975</v>
      </c>
    </row>
    <row r="8" spans="1:2" x14ac:dyDescent="0.25">
      <c r="A8" t="s">
        <v>6</v>
      </c>
      <c r="B8" s="6">
        <v>0.09625706984413533</v>
      </c>
    </row>
    <row r="9" spans="1:2" x14ac:dyDescent="0.25">
      <c r="A9" t="s">
        <v>7</v>
      </c>
      <c r="B9" s="6">
        <v>0.010832637161403908</v>
      </c>
    </row>
    <row r="10" spans="1:2" x14ac:dyDescent="0.25">
      <c r="A10" t="s">
        <v>8</v>
      </c>
      <c r="B10" s="6">
        <v>0.010723188720740165</v>
      </c>
    </row>
    <row r="11" spans="1:2" x14ac:dyDescent="0.25">
      <c r="A11" t="s">
        <v>9</v>
      </c>
      <c r="B11" s="6">
        <v>-0.04332661577203972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3.881000051940532</v>
      </c>
    </row>
    <row r="14" spans="1:3" x14ac:dyDescent="0.25">
      <c r="A14" t="s">
        <v>12</v>
      </c>
      <c r="B14" s="6">
        <v>0.15592383047293434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0.9196</v>
      </c>
      <c r="C19" s="8" t="s">
        <v>19</v>
      </c>
    </row>
    <row r="20" spans="1:2" x14ac:dyDescent="0.25">
      <c r="A20" t="s">
        <v>20</v>
      </c>
      <c r="B20" s="10">
        <f>B17+B19*B18</f>
        <v>0.096372</v>
      </c>
    </row>
    <row r="21" spans="1:3" x14ac:dyDescent="0.25">
      <c r="A21" t="s">
        <v>21</v>
      </c>
      <c r="B21" s="6">
        <v>0.052000000000000005</v>
      </c>
      <c r="C21" s="8" t="s">
        <v>22</v>
      </c>
    </row>
    <row r="22" spans="1:2" x14ac:dyDescent="0.25">
      <c r="A22" t="s">
        <v>23</v>
      </c>
      <c r="B22" s="11">
        <v>830417010688</v>
      </c>
    </row>
    <row r="23" spans="1:2" x14ac:dyDescent="0.25">
      <c r="A23" t="s">
        <v>24</v>
      </c>
      <c r="B23" s="11">
        <v>36790000000</v>
      </c>
    </row>
    <row r="24" spans="1:2" x14ac:dyDescent="0.25">
      <c r="A24" t="s">
        <v>25</v>
      </c>
      <c r="B24" s="10">
        <f>B22/(B22+B23)</f>
        <v>0.9575764499749458</v>
      </c>
    </row>
    <row r="25" spans="1:2" x14ac:dyDescent="0.25">
      <c r="A25" t="s">
        <v>26</v>
      </c>
      <c r="B25" s="10">
        <f>1-B24</f>
        <v>0.04242355002505416</v>
      </c>
    </row>
    <row r="26" spans="1:2" x14ac:dyDescent="0.25">
      <c r="A26" t="s">
        <v>27</v>
      </c>
      <c r="B26" s="12">
        <f>B24*B20+B25*B21*(1-B8)</f>
        <v>0.09427723677416282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605114000000</v>
      </c>
      <c r="C29" s="8" t="s">
        <v>30</v>
      </c>
    </row>
    <row r="30" spans="1:2" x14ac:dyDescent="0.25">
      <c r="A30" t="s">
        <v>31</v>
      </c>
      <c r="B30" s="11">
        <v>-106529000000</v>
      </c>
    </row>
    <row r="31" spans="1:2" x14ac:dyDescent="0.25">
      <c r="A31" t="s">
        <v>32</v>
      </c>
      <c r="B31" s="13">
        <v>28271192661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-0.09717947620839851</v>
      </c>
      <c r="C5" s="10">
        <f>Assumptions!B6</f>
        <v>-0.09717947620839851</v>
      </c>
      <c r="D5" s="10">
        <f>Assumptions!B6</f>
        <v>-0.09717947620839851</v>
      </c>
      <c r="E5" s="10">
        <f>Assumptions!B6</f>
        <v>-0.09717947620839851</v>
      </c>
      <c r="F5" s="10">
        <f>Assumptions!B6</f>
        <v>-0.09717947620839851</v>
      </c>
    </row>
    <row r="6" spans="1:6" x14ac:dyDescent="0.25">
      <c r="A6" t="s">
        <v>43</v>
      </c>
      <c r="B6" s="18">
        <f>Assumptions!B29*(1+B5)</f>
        <v>546309338433.63116</v>
      </c>
      <c r="C6" s="18">
        <f>B6*(1+C5)</f>
        <v>493219283076.89417</v>
      </c>
      <c r="D6" s="18">
        <f>C6*(1+D5)</f>
        <v>445288491491.59973</v>
      </c>
      <c r="E6" s="18">
        <f>D6*(1+E5)</f>
        <v>402015589126.8182</v>
      </c>
      <c r="F6" s="18">
        <f>E6*(1+F5)</f>
        <v>362947924747.8632</v>
      </c>
    </row>
    <row r="7" spans="1:6" x14ac:dyDescent="0.25">
      <c r="A7" t="s">
        <v>5</v>
      </c>
      <c r="B7" s="10">
        <f>Assumptions!B7</f>
        <v>0.21021650880014975</v>
      </c>
      <c r="C7" s="10">
        <f>Assumptions!B7</f>
        <v>0.21021650880014975</v>
      </c>
      <c r="D7" s="10">
        <f>Assumptions!B7</f>
        <v>0.21021650880014975</v>
      </c>
      <c r="E7" s="10">
        <f>Assumptions!B7</f>
        <v>0.21021650880014975</v>
      </c>
      <c r="F7" s="10">
        <f>Assumptions!B7</f>
        <v>0.21021650880014975</v>
      </c>
    </row>
    <row r="8" spans="1:6" x14ac:dyDescent="0.25">
      <c r="A8" t="s">
        <v>44</v>
      </c>
      <c r="B8" s="18">
        <f>B6*B7</f>
        <v>114843241850.43741</v>
      </c>
      <c r="C8" s="18">
        <f>C6*C7</f>
        <v>103682835761.33748</v>
      </c>
      <c r="D8" s="18">
        <f>D6*D7</f>
        <v>93606992090.24928</v>
      </c>
      <c r="E8" s="18">
        <f>E6*E7</f>
        <v>84510313629.47516</v>
      </c>
      <c r="F8" s="18">
        <f>F6*F7</f>
        <v>76297645616.75528</v>
      </c>
    </row>
    <row r="9" spans="1:6" x14ac:dyDescent="0.25">
      <c r="A9" t="s">
        <v>45</v>
      </c>
      <c r="B9" s="18">
        <f>B8*(1-Assumptions!B8)</f>
        <v>103788767898.51294</v>
      </c>
      <c r="C9" s="18">
        <f>C8*(1-Assumptions!B8)</f>
        <v>93702629797.8204</v>
      </c>
      <c r="D9" s="18">
        <f>D8*(1-Assumptions!B8)</f>
        <v>84596657314.71873</v>
      </c>
      <c r="E9" s="18">
        <f>E8*(1-Assumptions!B8)</f>
        <v>76375598467.89299</v>
      </c>
      <c r="F9" s="18">
        <f>F8*(1-Assumptions!B8)</f>
        <v>68953457813.68019</v>
      </c>
    </row>
    <row r="10" spans="1:6" x14ac:dyDescent="0.25">
      <c r="A10" t="s">
        <v>46</v>
      </c>
      <c r="B10" s="18">
        <f>B6*Assumptions!B9</f>
        <v>5917970841.138138</v>
      </c>
      <c r="C10" s="18">
        <f>C6*Assumptions!B9</f>
        <v>5342865534.579758</v>
      </c>
      <c r="D10" s="18">
        <f>D6*Assumptions!B9</f>
        <v>4823648660.477391</v>
      </c>
      <c r="E10" s="18">
        <f>E6*Assumptions!B9</f>
        <v>4354889010.238855</v>
      </c>
      <c r="F10" s="18">
        <f>F6*Assumptions!B9</f>
        <v>3931683177.2781324</v>
      </c>
    </row>
    <row r="11" spans="1:6" x14ac:dyDescent="0.25">
      <c r="A11" t="s">
        <v>47</v>
      </c>
      <c r="B11" s="18">
        <f>-B6*Assumptions!B10</f>
        <v>-5858178135.926536</v>
      </c>
      <c r="C11" s="18">
        <f>-C6*Assumptions!B10</f>
        <v>-5288883453.141703</v>
      </c>
      <c r="D11" s="18">
        <f>-D6*Assumptions!B10</f>
        <v>-4774912529.438126</v>
      </c>
      <c r="E11" s="18">
        <f>-E6*Assumptions!B10</f>
        <v>-4310889030.88641</v>
      </c>
      <c r="F11" s="18">
        <f>-F6*Assumptions!B10</f>
        <v>-3891959092.8723373</v>
      </c>
    </row>
    <row r="12" spans="1:6" x14ac:dyDescent="0.25">
      <c r="A12" t="s">
        <v>48</v>
      </c>
      <c r="B12" s="18">
        <f>-(B6-Assumptions!B29)*Assumptions!B11</f>
        <v>-2547806977.290894</v>
      </c>
      <c r="C12" s="18">
        <f>-(C6-B6)*Assumptions!B11</f>
        <v>-2300212429.7576632</v>
      </c>
      <c r="D12" s="18">
        <f>-(D6-C6)*Assumptions!B11</f>
        <v>-2076678990.6657667</v>
      </c>
      <c r="E12" s="18">
        <f>-(E6-D6)*Assumptions!B11</f>
        <v>-1874868414.0998795</v>
      </c>
      <c r="F12" s="18">
        <f>-(F6-E6)*Assumptions!B11</f>
        <v>-1692669683.6579843</v>
      </c>
    </row>
    <row r="13" spans="1:6" x14ac:dyDescent="0.25">
      <c r="A13" s="19" t="s">
        <v>49</v>
      </c>
      <c r="B13" s="20">
        <f>B9+B10+B11+B12</f>
        <v>101300753626.43365</v>
      </c>
      <c r="C13" s="20">
        <f>C9+C10+C11+C12</f>
        <v>91456399449.5008</v>
      </c>
      <c r="D13" s="20">
        <f>D9+D10+D11+D12</f>
        <v>82568714455.09222</v>
      </c>
      <c r="E13" s="20">
        <f>E9+E10+E11+E12</f>
        <v>74544730033.14555</v>
      </c>
      <c r="F13" s="20">
        <f>F9+F10+F11+F12</f>
        <v>67300512214.42802</v>
      </c>
    </row>
    <row r="14" spans="1:6" x14ac:dyDescent="0.25">
      <c r="A14" t="s">
        <v>50</v>
      </c>
      <c r="B14" s="21">
        <f>1/(1+Assumptions!$B$26)^(1-0.5*Assumptions!$B$32)</f>
        <v>0.9559525091395032</v>
      </c>
      <c r="C14" s="21">
        <f>1/(1+Assumptions!$B$26)^(2-0.5*Assumptions!$B$32)</f>
        <v>0.8735926116470912</v>
      </c>
      <c r="D14" s="21">
        <f>1/(1+Assumptions!$B$26)^(3-0.5*Assumptions!$B$32)</f>
        <v>0.7983284146733862</v>
      </c>
      <c r="E14" s="21">
        <f>1/(1+Assumptions!$B$26)^(4-0.5*Assumptions!$B$32)</f>
        <v>0.7295485895574243</v>
      </c>
      <c r="F14" s="21">
        <f>1/(1+Assumptions!$B$26)^(5-0.5*Assumptions!$B$32)</f>
        <v>0.6666944765369259</v>
      </c>
    </row>
    <row r="15" spans="1:6" x14ac:dyDescent="0.25">
      <c r="A15" s="19" t="s">
        <v>51</v>
      </c>
      <c r="B15" s="20">
        <f>B13*B14</f>
        <v>96838709606.91188</v>
      </c>
      <c r="C15" s="20">
        <f>C13*C14</f>
        <v>79895634846.929</v>
      </c>
      <c r="D15" s="20">
        <f>D13*D14</f>
        <v>65916950912.55328</v>
      </c>
      <c r="E15" s="20">
        <f>E13*E14</f>
        <v>54384002654.62031</v>
      </c>
      <c r="F15" s="20">
        <f>F13*F14</f>
        <v>44868879761.46507</v>
      </c>
    </row>
    <row r="17" spans="1:2" x14ac:dyDescent="0.25">
      <c r="A17" s="22" t="s">
        <v>52</v>
      </c>
      <c r="B17" s="23">
        <f>SUM(B15:F15)</f>
        <v>341904177782.47955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67300512214.42802</v>
      </c>
    </row>
    <row r="5" spans="1:2" x14ac:dyDescent="0.25">
      <c r="A5" t="s">
        <v>56</v>
      </c>
      <c r="B5" s="18">
        <f>IF(Assumptions!$B$33=0,B4,B4-Forecast!F11-Forecast!F10-Forecast!F12)</f>
        <v>68989358174.11884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0.16033469626914768</v>
      </c>
    </row>
    <row r="7" spans="1:2" x14ac:dyDescent="0.25">
      <c r="A7" t="s">
        <v>58</v>
      </c>
      <c r="B7" s="18">
        <f>-MAX(Forecast!F9,0)*B6</f>
        <v>-11061387788.650784</v>
      </c>
    </row>
    <row r="8" spans="1:2" x14ac:dyDescent="0.25">
      <c r="A8" t="s">
        <v>59</v>
      </c>
      <c r="B8" s="18">
        <f>IF(OR(Assumptions!$B$33=0,Assumptions!B12&lt;=0),B5,MAX(B5+B7,0))</f>
        <v>57927970385.46805</v>
      </c>
    </row>
    <row r="9" spans="1:2" x14ac:dyDescent="0.25">
      <c r="A9" t="s">
        <v>60</v>
      </c>
      <c r="B9" s="18">
        <f>B8*(1+Assumptions!B12)/(Assumptions!B26-Assumptions!B12)</f>
        <v>857080513165.7517</v>
      </c>
    </row>
    <row r="10" spans="1:2" x14ac:dyDescent="0.25">
      <c r="A10" t="s">
        <v>61</v>
      </c>
      <c r="B10" s="18">
        <f>B9/(1+Assumptions!B26)^(5-0.5*Assumptions!B32)</f>
        <v>571410844075.0406</v>
      </c>
    </row>
    <row r="11" spans="1:2" x14ac:dyDescent="0.25">
      <c r="A11" t="s">
        <v>62</v>
      </c>
      <c r="B11" s="18">
        <f>Forecast!B17+B10</f>
        <v>913315021857.5203</v>
      </c>
    </row>
    <row r="12" spans="1:2" x14ac:dyDescent="0.25">
      <c r="A12" t="s">
        <v>63</v>
      </c>
      <c r="B12" s="18">
        <f>-Assumptions!B30</f>
        <v>106529000000</v>
      </c>
    </row>
    <row r="13" spans="1:2" x14ac:dyDescent="0.25">
      <c r="A13" t="s">
        <v>64</v>
      </c>
      <c r="B13" s="18">
        <f>B11+B12</f>
        <v>1019844021857.5203</v>
      </c>
    </row>
    <row r="14" spans="1:2" x14ac:dyDescent="0.25">
      <c r="A14" s="19" t="s">
        <v>65</v>
      </c>
      <c r="B14" s="24">
        <f>B13/Assumptions!B31</f>
        <v>36.07361154113569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80229328794.03342</v>
      </c>
    </row>
    <row r="18" spans="1:2" x14ac:dyDescent="0.25">
      <c r="A18" t="s">
        <v>60</v>
      </c>
      <c r="B18" s="18">
        <f>B17*Assumptions!B13</f>
        <v>311370029216.7977</v>
      </c>
    </row>
    <row r="19" spans="1:2" x14ac:dyDescent="0.25">
      <c r="A19" t="s">
        <v>61</v>
      </c>
      <c r="B19" s="18">
        <f>B18/(1+Assumptions!B26)^(5-0.5*Assumptions!B32)</f>
        <v>207588678637.9803</v>
      </c>
    </row>
    <row r="20" spans="1:2" x14ac:dyDescent="0.25">
      <c r="A20" t="s">
        <v>62</v>
      </c>
      <c r="B20" s="18">
        <f>Forecast!B17+B19</f>
        <v>549492856420.45984</v>
      </c>
    </row>
    <row r="21" spans="1:2" x14ac:dyDescent="0.25">
      <c r="A21" t="s">
        <v>63</v>
      </c>
      <c r="B21" s="18">
        <f>-Assumptions!B30</f>
        <v>106529000000</v>
      </c>
    </row>
    <row r="22" spans="1:2" x14ac:dyDescent="0.25">
      <c r="A22" t="s">
        <v>64</v>
      </c>
      <c r="B22" s="18">
        <f>B20+B21</f>
        <v>656021856420.4598</v>
      </c>
    </row>
    <row r="23" spans="1:2" x14ac:dyDescent="0.25">
      <c r="A23" s="19" t="s">
        <v>65</v>
      </c>
      <c r="B23" s="25">
        <f>B22/Assumptions!B31</f>
        <v>23.204604923705233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29.38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42.23498439236167</v>
      </c>
    </row>
    <row r="29" spans="1:2" x14ac:dyDescent="0.25">
      <c r="A29" s="19" t="s">
        <v>73</v>
      </c>
      <c r="B29" s="12">
        <f>B28/B26-1</f>
        <v>0.43754201471619014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0.074277</v>
      </c>
      <c r="B5" s="31">
        <v>43.70543708246673</v>
      </c>
      <c r="C5" s="31">
        <v>45.30746882189055</v>
      </c>
      <c r="D5" s="31">
        <v>47.22310451579938</v>
      </c>
      <c r="E5" s="31">
        <v>49.558585764059465</v>
      </c>
      <c r="F5" s="31">
        <v>52.474252799256455</v>
      </c>
    </row>
    <row r="6" spans="1:6" x14ac:dyDescent="0.25">
      <c r="A6" s="30">
        <v>0.084277</v>
      </c>
      <c r="B6" s="31">
        <v>38.55271572947504</v>
      </c>
      <c r="C6" s="31">
        <v>39.55562916966886</v>
      </c>
      <c r="D6" s="31">
        <v>40.71856130320105</v>
      </c>
      <c r="E6" s="31">
        <v>42.08573492057361</v>
      </c>
      <c r="F6" s="31">
        <v>43.71932146602228</v>
      </c>
    </row>
    <row r="7" spans="1:6" x14ac:dyDescent="0.25">
      <c r="A7" s="30">
        <v>0.094277</v>
      </c>
      <c r="B7" s="31">
        <v>34.68775947440032</v>
      </c>
      <c r="C7" s="31">
        <v>35.33759663468723</v>
      </c>
      <c r="D7" s="32">
        <v>36.073705851910745</v>
      </c>
      <c r="E7" s="31">
        <v>36.91622000181258</v>
      </c>
      <c r="F7" s="31">
        <v>37.89206477209917</v>
      </c>
    </row>
    <row r="8" spans="1:6" x14ac:dyDescent="0.25">
      <c r="A8" s="30">
        <v>0.104277</v>
      </c>
      <c r="B8" s="31">
        <v>31.678315443709423</v>
      </c>
      <c r="C8" s="31">
        <v>32.10798545492437</v>
      </c>
      <c r="D8" s="31">
        <v>32.58553723669985</v>
      </c>
      <c r="E8" s="31">
        <v>33.1206403577908</v>
      </c>
      <c r="F8" s="31">
        <v>33.72575595377944</v>
      </c>
    </row>
    <row r="9" spans="1:6" x14ac:dyDescent="0.25">
      <c r="A9" s="30">
        <v>0.114277</v>
      </c>
      <c r="B9" s="31">
        <v>29.266266777349134</v>
      </c>
      <c r="C9" s="31">
        <v>29.552775963187194</v>
      </c>
      <c r="D9" s="31">
        <v>29.865991058296395</v>
      </c>
      <c r="E9" s="31">
        <v>30.210665300678418</v>
      </c>
      <c r="F9" s="31">
        <v>30.592751075124465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605114000000</v>
      </c>
      <c r="C5" s="18">
        <v>302921000000</v>
      </c>
      <c r="D5" s="18">
        <v>396474000000</v>
      </c>
      <c r="E5" s="18">
        <v>822305000000</v>
      </c>
      <c r="F5" s="8" t="s">
        <v>84</v>
      </c>
    </row>
    <row r="6" spans="1:6" x14ac:dyDescent="0.25">
      <c r="A6" t="s">
        <v>44</v>
      </c>
      <c r="B6" s="18">
        <v>181629000000</v>
      </c>
      <c r="C6" s="18">
        <v>115213000000</v>
      </c>
      <c r="D6" s="18">
        <v>51988000000</v>
      </c>
      <c r="E6" s="18">
        <v>24047000000</v>
      </c>
      <c r="F6" s="8" t="s">
        <v>85</v>
      </c>
    </row>
    <row r="7" spans="1:6" x14ac:dyDescent="0.25">
      <c r="A7" t="s">
        <v>86</v>
      </c>
      <c r="B7" s="18">
        <v>4892000000</v>
      </c>
      <c r="C7" s="18">
        <v>5029000000</v>
      </c>
      <c r="D7" s="18">
        <v>5016000000</v>
      </c>
      <c r="E7" s="18">
        <v>4928000000</v>
      </c>
      <c r="F7" s="8" t="s">
        <v>87</v>
      </c>
    </row>
    <row r="8" spans="1:6" x14ac:dyDescent="0.25">
      <c r="A8" t="s">
        <v>88</v>
      </c>
      <c r="B8" s="18">
        <v>3056000000</v>
      </c>
      <c r="C8" s="18">
        <v>3979000000</v>
      </c>
      <c r="D8" s="18">
        <v>4171000000</v>
      </c>
      <c r="E8" s="18">
        <v>3076000000</v>
      </c>
      <c r="F8" s="8" t="s">
        <v>89</v>
      </c>
    </row>
    <row r="9" spans="1:6" x14ac:dyDescent="0.25">
      <c r="A9" t="s">
        <v>90</v>
      </c>
      <c r="B9" s="18">
        <v>-13093000000</v>
      </c>
      <c r="C9" s="18">
        <v>15954000000</v>
      </c>
      <c r="D9" s="18">
        <v>8251000000</v>
      </c>
      <c r="E9" s="18">
        <v>-39465000000</v>
      </c>
      <c r="F9" s="8" t="s">
        <v>91</v>
      </c>
    </row>
    <row r="10" spans="1:6" x14ac:dyDescent="0.25">
      <c r="A10" t="s">
        <v>92</v>
      </c>
      <c r="B10" s="18">
        <v>36790000000</v>
      </c>
      <c r="C10" s="18">
        <v>49270000000</v>
      </c>
      <c r="D10" s="18">
        <v>48973000000</v>
      </c>
      <c r="E10" s="18">
        <v>49340000000</v>
      </c>
      <c r="F10" s="8" t="s">
        <v>93</v>
      </c>
    </row>
    <row r="11" spans="1:6" x14ac:dyDescent="0.25">
      <c r="A11" t="s">
        <v>94</v>
      </c>
      <c r="B11" s="18">
        <v>143319000000</v>
      </c>
      <c r="C11" s="18">
        <v>86519000000</v>
      </c>
      <c r="D11" s="18">
        <v>2413567000000</v>
      </c>
      <c r="E11" s="18">
        <v>1867061000000</v>
      </c>
      <c r="F11" s="8" t="s">
        <v>95</v>
      </c>
    </row>
    <row r="12" spans="1:6" x14ac:dyDescent="0.25">
      <c r="A12" t="s">
        <v>32</v>
      </c>
      <c r="B12" s="34">
        <v>28271192661</v>
      </c>
      <c r="C12" s="34">
        <v>28289682540</v>
      </c>
      <c r="D12" s="34">
        <v>28278453039</v>
      </c>
      <c r="E12" s="34">
        <v>28142105263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54" customHeight="1" spans="1:6" x14ac:dyDescent="0.25">
      <c r="A19" s="35" t="s">
        <v>101</v>
      </c>
      <c r="B19" s="35"/>
      <c r="C19" s="35"/>
      <c r="D19" s="35"/>
      <c r="E19" s="35"/>
      <c r="F19" s="35"/>
    </row>
    <row r="20" ht="22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2026-09-19T01:06:42Z</dcterms:modified>
</cp:coreProperties>
</file>