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<sst xmlns="http://schemas.openxmlformats.org/spreadsheetml/2006/main" count="115" uniqueCount="103">
  <si>
    <t>Life360, Inc. (360.AX)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</si>
  <si>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</si>
  <si>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</si>
  <si>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</si>
  <si>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</si>
  <si>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</si>
  <si>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</si>
  <si>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</si>
  <si>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</si>
  <si>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</si>
  <si>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</si>
  <si>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</si>
  <si>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</si>
  <si>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</si>
  <si>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</si>
  <si>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</si>
  <si>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</si>
  <si>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</si>
  <si>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</si>
  <si>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</si>
  <si>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</si>
  <si>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</si>
  <si>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</si>
  <si>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</si>
  <si>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</si>
  <si>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</si>
  <si>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</si>
  <si>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</si>
  <si>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</si>
  <si>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</si>
  <si>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</si>
  <si>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</si>
  <si>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</si>
  <si>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</si>
  <si>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</si>
  <si>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</si>
  <si>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</si>
  <si>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</si>
  <si>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</si>
  <si>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</si>
  <si>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</si>
  <si>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</si>
  <si>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</si>
  <si>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</si>
  <si>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</si>
  <si>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</si>
  <si>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</si>
  <si>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</si>
  <si>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</si>
  <si>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</si>
  <si>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</si>
  <si>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</si>
  <si>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</si>
  <si>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</si>
  <si>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</si>
  <si>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</si>
  <si>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</si>
  <si>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</si>
  <si>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</si>
  <si>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</si>
  <si>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</si>
  <si>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</si>
  <si>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</si>
  <si>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</si>
  <si>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</si>
  <si>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</si>
  <si>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</si>
  <si>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</si>
  <si>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</si>
  <si>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</si>
  <si>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</si>
  <si>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</si>
  <si>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</si>
  <si>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</si>
  <si>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</si>
  <si>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</si>
  <si>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</si>
  <si>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</si>
  <si>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</si>
  <si>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</si>
  <si>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</si>
  <si>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</si>
  <si>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</si>
  <si>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</si>
  <si>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</si>
  <si>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</si>
  <si>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</si>
  <si>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</si>
  <si>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</si>
  <si>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</si>
  <si>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</si>
  <si>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</si>
  <si>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</si>
  <si>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</si>
  <si>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</si>
  <si>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</si>
  <si>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</si>
  <si>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</si>
  <si>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</si>
  <si>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Adjusted: Reported capital expenditure averages just 0.99% of revenue, which is too low to be the company's real investment - property trusts and similar structures invest through lines that are not reported as capex. Capex has been set to 3.21% of revenue so the forecast is not handed free growth. Override it if the reported figure is right.</t>
  </si>
  <si>
    <t>Adjusted: Free cashflow is negative in at least one forecast year, so terminal value carries most of the valuation.</t>
  </si>
  <si>
    <t>Current EV/EBITDA of 136.7x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</si>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</sst>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0.28945682515880966</v>
      </c>
    </row>
    <row r="7" spans="1:2" x14ac:dyDescent="0.25">
      <c r="A7" t="s">
        <v>5</v>
      </c>
      <c r="B7" s="6">
        <v>-0.12367189613228459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0.03205746609303729</v>
      </c>
    </row>
    <row r="10" spans="1:2" x14ac:dyDescent="0.25">
      <c r="A10" t="s">
        <v>8</v>
      </c>
      <c r="B10" s="6">
        <v>0.03205746609303729</v>
      </c>
    </row>
    <row r="11" spans="1:2" x14ac:dyDescent="0.25">
      <c r="A11" t="s">
        <v>9</v>
      </c>
      <c r="B11" s="6">
        <v>0.1678463697995998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0.11200894069699063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1.04288</v>
      </c>
      <c r="C19" s="8" t="s">
        <v>19</v>
      </c>
    </row>
    <row r="20" spans="1:2" x14ac:dyDescent="0.25">
      <c r="A20" t="s">
        <v>20</v>
      </c>
      <c r="B20" s="10">
        <f>B17+B19*B18</f>
        <v>0.1160528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4649269760</v>
      </c>
    </row>
    <row r="23" spans="1:2" x14ac:dyDescent="0.25">
      <c r="A23" t="s">
        <v>24</v>
      </c>
      <c r="B23" s="11">
        <v>310386000</v>
      </c>
    </row>
    <row r="24" spans="1:2" x14ac:dyDescent="0.25">
      <c r="A24" t="s">
        <v>25</v>
      </c>
      <c r="B24" s="10">
        <f>B22/(B22+B23)</f>
        <v>0.9374178340151575</v>
      </c>
    </row>
    <row r="25" spans="1:2" x14ac:dyDescent="0.25">
      <c r="A25" t="s">
        <v>26</v>
      </c>
      <c r="B25" s="10">
        <f>1-B24</f>
        <v>0.06258216598484245</v>
      </c>
    </row>
    <row r="26" spans="1:2" x14ac:dyDescent="0.25">
      <c r="A26" t="s">
        <v>27</v>
      </c>
      <c r="B26" s="12">
        <f>B24*B20+B25*B21*(1-B8)</f>
        <v>0.11200894069699063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489481000</v>
      </c>
      <c r="C29" s="8" t="s">
        <v>30</v>
      </c>
    </row>
    <row r="30" spans="1:2" x14ac:dyDescent="0.25">
      <c r="A30" t="s">
        <v>31</v>
      </c>
      <c r="B30" s="11">
        <v>-183875000</v>
      </c>
    </row>
    <row r="31" spans="1:2" x14ac:dyDescent="0.25">
      <c r="A31" t="s">
        <v>32</v>
      </c>
      <c r="B31" s="13">
        <v>255517245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0.28945682515880966</v>
      </c>
      <c r="C5" s="10">
        <f>Assumptions!B6</f>
        <v>0.28945682515880966</v>
      </c>
      <c r="D5" s="10">
        <f>Assumptions!B6</f>
        <v>0.28945682515880966</v>
      </c>
      <c r="E5" s="10">
        <f>Assumptions!B6</f>
        <v>0.28945682515880966</v>
      </c>
      <c r="F5" s="10">
        <f>Assumptions!B6</f>
        <v>0.28945682515880966</v>
      </c>
    </row>
    <row r="6" spans="1:6" x14ac:dyDescent="0.25">
      <c r="A6" t="s">
        <v>43</v>
      </c>
      <c r="B6" s="18">
        <f>Assumptions!B29*(1+B5)</f>
        <v>631164616.2355593</v>
      </c>
      <c r="C6" s="18">
        <f>B6*(1+C5)</f>
        <v>813859522.2036829</v>
      </c>
      <c r="D6" s="18">
        <f>C6*(1+D5)</f>
        <v>1049436715.6260267</v>
      </c>
      <c r="E6" s="18">
        <f>D6*(1+E5)</f>
        <v>1353203335.536225</v>
      </c>
      <c r="F6" s="18">
        <f>E6*(1+F5)</f>
        <v>1744897276.8348522</v>
      </c>
    </row>
    <row r="7" spans="1:6" x14ac:dyDescent="0.25">
      <c r="A7" t="s">
        <v>5</v>
      </c>
      <c r="B7" s="10">
        <f>Assumptions!B7</f>
        <v>-0.12367189613228459</v>
      </c>
      <c r="C7" s="10">
        <f>Assumptions!B7</f>
        <v>-0.12367189613228459</v>
      </c>
      <c r="D7" s="10">
        <f>Assumptions!B7</f>
        <v>-0.12367189613228459</v>
      </c>
      <c r="E7" s="10">
        <f>Assumptions!B7</f>
        <v>-0.12367189613228459</v>
      </c>
      <c r="F7" s="10">
        <f>Assumptions!B7</f>
        <v>-0.12367189613228459</v>
      </c>
    </row>
    <row r="8" spans="1:6" x14ac:dyDescent="0.25">
      <c r="A8" t="s">
        <v>44</v>
      </c>
      <c r="B8" s="18">
        <f>B6*B7</f>
        <v>-78057324.86145736</v>
      </c>
      <c r="C8" s="18">
        <f>C6*C7</f>
        <v>-100651550.29624464</v>
      </c>
      <c r="D8" s="18">
        <f>D6*D7</f>
        <v>-129785828.49230786</v>
      </c>
      <c r="E8" s="18">
        <f>E6*E7</f>
        <v>-167353222.35829708</v>
      </c>
      <c r="F8" s="18">
        <f>F6*F7</f>
        <v>-215794754.7822261</v>
      </c>
    </row>
    <row r="9" spans="1:6" x14ac:dyDescent="0.25">
      <c r="A9" t="s">
        <v>45</v>
      </c>
      <c r="B9" s="18">
        <f>B8*(1-Assumptions!B8)</f>
        <v>-54640127.40302015</v>
      </c>
      <c r="C9" s="18">
        <f>C8*(1-Assumptions!B8)</f>
        <v>-70456085.20737123</v>
      </c>
      <c r="D9" s="18">
        <f>D8*(1-Assumptions!B8)</f>
        <v>-90850079.9446155</v>
      </c>
      <c r="E9" s="18">
        <f>E8*(1-Assumptions!B8)</f>
        <v>-117147255.65080795</v>
      </c>
      <c r="F9" s="18">
        <f>F8*(1-Assumptions!B8)</f>
        <v>-151056328.34755826</v>
      </c>
    </row>
    <row r="10" spans="1:6" x14ac:dyDescent="0.25">
      <c r="A10" t="s">
        <v>46</v>
      </c>
      <c r="B10" s="18">
        <f>B6*Assumptions!B9</f>
        <v>20233538.284096338</v>
      </c>
      <c r="C10" s="18">
        <f>C6*Assumptions!B9</f>
        <v>26090274.037540097</v>
      </c>
      <c r="D10" s="18">
        <f>D6*Assumptions!B9</f>
        <v>33642281.92796977</v>
      </c>
      <c r="E10" s="18">
        <f>E6*Assumptions!B9</f>
        <v>43380270.0459375</v>
      </c>
      <c r="F10" s="18">
        <f>F6*Assumptions!B9</f>
        <v>55936985.28796638</v>
      </c>
    </row>
    <row r="11" spans="1:6" x14ac:dyDescent="0.25">
      <c r="A11" t="s">
        <v>47</v>
      </c>
      <c r="B11" s="18">
        <f>-B6*Assumptions!B10</f>
        <v>-20233538.284096338</v>
      </c>
      <c r="C11" s="18">
        <f>-C6*Assumptions!B10</f>
        <v>-26090274.037540097</v>
      </c>
      <c r="D11" s="18">
        <f>-D6*Assumptions!B10</f>
        <v>-33642281.92796977</v>
      </c>
      <c r="E11" s="18">
        <f>-E6*Assumptions!B10</f>
        <v>-43380270.0459375</v>
      </c>
      <c r="F11" s="18">
        <f>-F6*Assumptions!B10</f>
        <v>-55936985.28796638</v>
      </c>
    </row>
    <row r="12" spans="1:6" x14ac:dyDescent="0.25">
      <c r="A12" t="s">
        <v>48</v>
      </c>
      <c r="B12" s="18">
        <f>-(B6-Assumptions!B29)*Assumptions!B11</f>
        <v>-23781080.645218275</v>
      </c>
      <c r="C12" s="18">
        <f>-(C6-B6)*Assumptions!B11</f>
        <v>-30664676.74762878</v>
      </c>
      <c r="D12" s="18">
        <f>-(D6-C6)*Assumptions!B11</f>
        <v>-39540776.72351857</v>
      </c>
      <c r="E12" s="18">
        <f>-(E6-D6)*Assumptions!B11</f>
        <v>-50986124.41822162</v>
      </c>
      <c r="F12" s="18">
        <f>-(F6-E6)*Assumptions!B11</f>
        <v>-65744406.11947211</v>
      </c>
    </row>
    <row r="13" spans="1:6" x14ac:dyDescent="0.25">
      <c r="A13" s="19" t="s">
        <v>49</v>
      </c>
      <c r="B13" s="20">
        <f>B9+B10+B11+B12</f>
        <v>-78421208.04823843</v>
      </c>
      <c r="C13" s="20">
        <f>C9+C10+C11+C12</f>
        <v>-101120761.95500001</v>
      </c>
      <c r="D13" s="20">
        <f>D9+D10+D11+D12</f>
        <v>-130390856.66813406</v>
      </c>
      <c r="E13" s="20">
        <f>E9+E10+E11+E12</f>
        <v>-168133380.06902957</v>
      </c>
      <c r="F13" s="20">
        <f>F9+F10+F11+F12</f>
        <v>-216800734.46703038</v>
      </c>
    </row>
    <row r="14" spans="1:6" x14ac:dyDescent="0.25">
      <c r="A14" t="s">
        <v>50</v>
      </c>
      <c r="B14" s="21">
        <f>1/(1+Assumptions!$B$26)^(1-0.5*Assumptions!$B$32)</f>
        <v>0.9483002400117765</v>
      </c>
      <c r="C14" s="21">
        <f>1/(1+Assumptions!$B$26)^(2-0.5*Assumptions!$B$32)</f>
        <v>0.8527811290954153</v>
      </c>
      <c r="D14" s="21">
        <f>1/(1+Assumptions!$B$26)^(3-0.5*Assumptions!$B$32)</f>
        <v>0.7668833386905188</v>
      </c>
      <c r="E14" s="21">
        <f>1/(1+Assumptions!$B$26)^(4-0.5*Assumptions!$B$32)</f>
        <v>0.68963774536727</v>
      </c>
      <c r="F14" s="21">
        <f>1/(1+Assumptions!$B$26)^(5-0.5*Assumptions!$B$32)</f>
        <v>0.6201728422570193</v>
      </c>
    </row>
    <row r="15" spans="1:6" x14ac:dyDescent="0.25">
      <c r="A15" s="19" t="s">
        <v>51</v>
      </c>
      <c r="B15" s="20">
        <f>B13*B14</f>
        <v>-74366850.41415796</v>
      </c>
      <c r="C15" s="20">
        <f>C13*C14</f>
        <v>-86233877.55497362</v>
      </c>
      <c r="D15" s="20">
        <f>D13*D14</f>
        <v>-99994575.49637555</v>
      </c>
      <c r="E15" s="20">
        <f>E13*E14</f>
        <v>-115951125.15178384</v>
      </c>
      <c r="F15" s="20">
        <f>F13*F14</f>
        <v>-134453927.69782755</v>
      </c>
    </row>
    <row r="17" spans="1:2" x14ac:dyDescent="0.25">
      <c r="A17" s="22" t="s">
        <v>52</v>
      </c>
      <c r="B17" s="23">
        <f>SUM(B15:F15)</f>
        <v>-511000356.31511855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-216800734.46703038</v>
      </c>
    </row>
    <row r="5" spans="1:2" x14ac:dyDescent="0.25">
      <c r="A5" t="s">
        <v>56</v>
      </c>
      <c r="B5" s="18">
        <f>IF(Assumptions!$B$33=0,B4,B4-Forecast!F11-Forecast!F10-Forecast!F12)</f>
        <v>-151056328.34755826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0.22319646846434002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-511000356.31511855</v>
      </c>
    </row>
    <row r="12" spans="1:2" x14ac:dyDescent="0.25">
      <c r="A12" t="s">
        <v>63</v>
      </c>
      <c r="B12" s="18">
        <f>-Assumptions!B30</f>
        <v>183875000</v>
      </c>
    </row>
    <row r="13" spans="1:2" x14ac:dyDescent="0.25">
      <c r="A13" t="s">
        <v>64</v>
      </c>
      <c r="B13" s="18">
        <f>B11+B12</f>
        <v>-327125356.31511855</v>
      </c>
    </row>
    <row r="14" spans="1:2" x14ac:dyDescent="0.25">
      <c r="A14" s="19" t="s">
        <v>65</v>
      </c>
      <c r="B14" s="24">
        <f>B13/Assumptions!B31</f>
        <v>-1.2802476651433783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-159857769.49425972</v>
      </c>
    </row>
    <row r="18" spans="1:2" x14ac:dyDescent="0.25">
      <c r="A18" t="s">
        <v>60</v>
      </c>
      <c r="B18" s="18">
        <f>B17*Assumptions!B13</f>
        <v>-3197155389.8851943</v>
      </c>
    </row>
    <row r="19" spans="1:2" x14ac:dyDescent="0.25">
      <c r="A19" t="s">
        <v>61</v>
      </c>
      <c r="B19" s="18">
        <f>B18/(1+Assumptions!B26)^(5-0.5*Assumptions!B32)</f>
        <v>-1982788945.2824497</v>
      </c>
    </row>
    <row r="20" spans="1:2" x14ac:dyDescent="0.25">
      <c r="A20" t="s">
        <v>62</v>
      </c>
      <c r="B20" s="18">
        <f>Forecast!B17+B19</f>
        <v>-2493789301.5975685</v>
      </c>
    </row>
    <row r="21" spans="1:2" x14ac:dyDescent="0.25">
      <c r="A21" t="s">
        <v>63</v>
      </c>
      <c r="B21" s="18">
        <f>-Assumptions!B30</f>
        <v>183875000</v>
      </c>
    </row>
    <row r="22" spans="1:2" x14ac:dyDescent="0.25">
      <c r="A22" t="s">
        <v>64</v>
      </c>
      <c r="B22" s="18">
        <f>B20+B21</f>
        <v>-2309914301.5975685</v>
      </c>
    </row>
    <row r="23" spans="1:2" x14ac:dyDescent="0.25">
      <c r="A23" s="19" t="s">
        <v>65</v>
      </c>
      <c r="B23" s="25">
        <f>B22/Assumptions!B31</f>
        <v>-9.040150310001849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19.02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-1.7977237713943317</v>
      </c>
    </row>
    <row r="29" spans="1:2" x14ac:dyDescent="0.25">
      <c r="A29" s="19" t="s">
        <v>73</v>
      </c>
      <c r="B29" s="12">
        <f>B28/B26-1</f>
        <v>-1.0945175484434455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0.092009</v>
      </c>
      <c r="B5" s="31">
        <v>-1.3849199468102518</v>
      </c>
      <c r="C5" s="31">
        <v>-1.3849199468102518</v>
      </c>
      <c r="D5" s="31">
        <v>-1.3849199468102518</v>
      </c>
      <c r="E5" s="31">
        <v>-1.3849199468102518</v>
      </c>
      <c r="F5" s="31">
        <v>-1.3849199468102518</v>
      </c>
    </row>
    <row r="6" spans="1:6" x14ac:dyDescent="0.25">
      <c r="A6" s="30">
        <v>0.102009</v>
      </c>
      <c r="B6" s="31">
        <v>-1.3315151556595946</v>
      </c>
      <c r="C6" s="31">
        <v>-1.3315151556595946</v>
      </c>
      <c r="D6" s="31">
        <v>-1.3315151556595946</v>
      </c>
      <c r="E6" s="31">
        <v>-1.3315151556595946</v>
      </c>
      <c r="F6" s="31">
        <v>-1.3315151556595946</v>
      </c>
    </row>
    <row r="7" spans="1:6" x14ac:dyDescent="0.25">
      <c r="A7" s="30">
        <v>0.112009</v>
      </c>
      <c r="B7" s="31">
        <v>-1.280247367228953</v>
      </c>
      <c r="C7" s="31">
        <v>-1.280247367228953</v>
      </c>
      <c r="D7" s="32">
        <v>-1.280247367228953</v>
      </c>
      <c r="E7" s="31">
        <v>-1.280247367228953</v>
      </c>
      <c r="F7" s="31">
        <v>-1.280247367228953</v>
      </c>
    </row>
    <row r="8" spans="1:6" x14ac:dyDescent="0.25">
      <c r="A8" s="30">
        <v>0.122009</v>
      </c>
      <c r="B8" s="31">
        <v>-1.2310082266956899</v>
      </c>
      <c r="C8" s="31">
        <v>-1.2310082266956899</v>
      </c>
      <c r="D8" s="31">
        <v>-1.2310082266956899</v>
      </c>
      <c r="E8" s="31">
        <v>-1.2310082266956899</v>
      </c>
      <c r="F8" s="31">
        <v>-1.2310082266956899</v>
      </c>
    </row>
    <row r="9" spans="1:6" x14ac:dyDescent="0.25">
      <c r="A9" s="30">
        <v>0.132009</v>
      </c>
      <c r="B9" s="31">
        <v>-1.1836959058518692</v>
      </c>
      <c r="C9" s="31">
        <v>-1.1836959058518692</v>
      </c>
      <c r="D9" s="31">
        <v>-1.1836959058518692</v>
      </c>
      <c r="E9" s="31">
        <v>-1.1836959058518692</v>
      </c>
      <c r="F9" s="31">
        <v>-1.1836959058518692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489481000</v>
      </c>
      <c r="C5" s="18">
        <v>371484000</v>
      </c>
      <c r="D5" s="18">
        <v>304518000</v>
      </c>
      <c r="E5" s="18">
        <v>228305000</v>
      </c>
      <c r="F5" s="8" t="s">
        <v>84</v>
      </c>
    </row>
    <row r="6" spans="1:6" x14ac:dyDescent="0.25">
      <c r="A6" t="s">
        <v>44</v>
      </c>
      <c r="B6" s="18">
        <v>18979000</v>
      </c>
      <c r="C6" s="18">
        <v>-7976000</v>
      </c>
      <c r="D6" s="18">
        <v>-29983000</v>
      </c>
      <c r="E6" s="18">
        <v>-94411000</v>
      </c>
      <c r="F6" s="8" t="s">
        <v>85</v>
      </c>
    </row>
    <row r="7" spans="1:6" x14ac:dyDescent="0.25">
      <c r="A7" t="s">
        <v>86</v>
      </c>
      <c r="B7" s="18">
        <v>13677000</v>
      </c>
      <c r="C7" s="18">
        <v>10109000</v>
      </c>
      <c r="D7" s="18">
        <v>9983000</v>
      </c>
      <c r="E7" s="18">
        <v>9199000</v>
      </c>
      <c r="F7" s="8" t="s">
        <v>87</v>
      </c>
    </row>
    <row r="8" spans="1:6" x14ac:dyDescent="0.25">
      <c r="A8" t="s">
        <v>88</v>
      </c>
      <c r="B8" s="18">
        <v>7508000</v>
      </c>
      <c r="C8" s="18">
        <v>5132000</v>
      </c>
      <c r="D8" s="18">
        <v>2221000</v>
      </c>
      <c r="E8" s="18">
        <v>701000</v>
      </c>
      <c r="F8" s="8" t="s">
        <v>89</v>
      </c>
    </row>
    <row r="9" spans="1:6" x14ac:dyDescent="0.25">
      <c r="A9" t="s">
        <v>90</v>
      </c>
      <c r="B9" s="18">
        <v>14569000</v>
      </c>
      <c r="C9" s="18">
        <v>11240000</v>
      </c>
      <c r="D9" s="18">
        <v>13396000</v>
      </c>
      <c r="E9" s="18">
        <v>2756000</v>
      </c>
      <c r="F9" s="8" t="s">
        <v>91</v>
      </c>
    </row>
    <row r="10" spans="1:6" x14ac:dyDescent="0.25">
      <c r="A10" t="s">
        <v>92</v>
      </c>
      <c r="B10" s="18">
        <v>310386000</v>
      </c>
      <c r="C10" s="18">
        <v>359000</v>
      </c>
      <c r="D10" s="18">
        <v>5228000</v>
      </c>
      <c r="E10" s="18">
        <v>8386000</v>
      </c>
      <c r="F10" s="8" t="s">
        <v>93</v>
      </c>
    </row>
    <row r="11" spans="1:6" x14ac:dyDescent="0.25">
      <c r="A11" t="s">
        <v>94</v>
      </c>
      <c r="B11" s="18">
        <v>494261000</v>
      </c>
      <c r="C11" s="18">
        <v>159238000</v>
      </c>
      <c r="D11" s="18">
        <v>68964000</v>
      </c>
      <c r="E11" s="18">
        <v>75444000</v>
      </c>
      <c r="F11" s="8" t="s">
        <v>95</v>
      </c>
    </row>
    <row r="12" spans="1:6" x14ac:dyDescent="0.25">
      <c r="A12" t="s">
        <v>32</v>
      </c>
      <c r="B12" s="34">
        <v>255517245</v>
      </c>
      <c r="C12" s="34">
        <v>216376713</v>
      </c>
      <c r="D12" s="34">
        <v>200245626</v>
      </c>
      <c r="E12" s="34">
        <v>188518779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19" ht="38" customHeight="1" spans="1:6" x14ac:dyDescent="0.25">
      <c r="A19" s="35" t="s">
        <v>101</v>
      </c>
      <c r="B19" s="35"/>
      <c r="C19" s="35"/>
      <c r="D19" s="35"/>
      <c r="E19" s="35"/>
      <c r="F19" s="35"/>
    </row>
    <row r="21" spans="1:1" x14ac:dyDescent="0.25">
      <c r="A21" s="36" t="s">
        <v>102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2026-09-19T01:04:20Z</dcterms:modified>
</cp:coreProperties>
</file>