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<sst xmlns="http://schemas.openxmlformats.org/spreadsheetml/2006/main" count="114" uniqueCount="102">
  <si>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JD.com, Inc. (9618.HK)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</si>
  <si>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</si>
  <si>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</si>
  <si>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</si>
  <si>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</si>
  <si>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</si>
  <si>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</si>
  <si>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</si>
  <si>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</si>
  <si>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</si>
  <si>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</si>
  <si>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</si>
  <si>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</si>
  <si>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</si>
  <si>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</si>
  <si>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</si>
  <si>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</si>
  <si>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</si>
  <si>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</si>
  <si>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</si>
  <si>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</si>
  <si>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</si>
  <si>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</si>
  <si>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</si>
  <si>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</si>
  <si>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</si>
  <si>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</si>
  <si>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</si>
  <si>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</si>
  <si>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</si>
  <si>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</si>
  <si>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</si>
  <si>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</si>
  <si>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</si>
  <si>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</si>
  <si>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</si>
  <si>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</si>
  <si>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</si>
  <si>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</si>
  <si>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</si>
  <si>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</si>
  <si>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</si>
  <si>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</si>
  <si>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</si>
  <si>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</si>
  <si>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</si>
  <si>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</si>
  <si>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</si>
  <si>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</si>
  <si>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</si>
  <si>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</si>
  <si>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</si>
  <si>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</si>
  <si>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</si>
  <si>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</si>
  <si>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</si>
  <si>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</si>
  <si>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</si>
  <si>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</si>
  <si>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</si>
  <si>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</si>
  <si>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</si>
  <si>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</si>
  <si>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</si>
  <si>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</si>
  <si>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</si>
  <si>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</si>
  <si>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</si>
  <si>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</si>
  <si>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</si>
  <si>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</si>
  <si>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</si>
  <si>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</si>
  <si>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</si>
  <si>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</si>
  <si>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</si>
  <si>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</si>
  <si>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</si>
  <si>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</si>
  <si>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</si>
  <si>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</si>
  <si>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</si>
  <si>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</si>
  <si>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</si>
  <si>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</si>
  <si>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</si>
  <si>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</si>
  <si>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</si>
  <si>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</si>
  <si>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</si>
  <si>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</si>
  <si>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</si>
  <si>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</si>
  <si>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</si>
  <si>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</si>
  <si>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</si>
  <si>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</si>
  <si>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</si>
  <si>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</si>
  <si>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Capital expenditure runs at 1.6% of revenue against depreciation of 0.7%.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</si>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</sst>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0.07757141521924282</v>
      </c>
    </row>
    <row r="7" spans="1:2" x14ac:dyDescent="0.25">
      <c r="A7" t="s">
        <v>5</v>
      </c>
      <c r="B7" s="6">
        <v>0.02028809752401519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0.007422585715786238</v>
      </c>
    </row>
    <row r="10" spans="1:2" x14ac:dyDescent="0.25">
      <c r="A10" t="s">
        <v>8</v>
      </c>
      <c r="B10" s="6">
        <v>0.015778321612388905</v>
      </c>
    </row>
    <row r="11" spans="1:2" x14ac:dyDescent="0.25">
      <c r="A11" t="s">
        <v>9</v>
      </c>
      <c r="B11" s="6">
        <v>-0.06942028399207088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13.447595033415197</v>
      </c>
    </row>
    <row r="14" spans="1:3" x14ac:dyDescent="0.25">
      <c r="A14" t="s">
        <v>12</v>
      </c>
      <c r="B14" s="6">
        <v>0.07322972318814797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0.55713</v>
      </c>
      <c r="C19" s="8" t="s">
        <v>19</v>
      </c>
    </row>
    <row r="20" spans="1:2" x14ac:dyDescent="0.25">
      <c r="A20" t="s">
        <v>20</v>
      </c>
      <c r="B20" s="10">
        <f>B17+B19*B18</f>
        <v>0.07099910000000001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286822334464</v>
      </c>
    </row>
    <row r="23" spans="1:2" x14ac:dyDescent="0.25">
      <c r="A23" t="s">
        <v>24</v>
      </c>
      <c r="B23" s="11">
        <v>107105000000</v>
      </c>
    </row>
    <row r="24" spans="1:2" x14ac:dyDescent="0.25">
      <c r="A24" t="s">
        <v>25</v>
      </c>
      <c r="B24" s="10">
        <f>B22/(B22+B23)</f>
        <v>0.7281097536789795</v>
      </c>
    </row>
    <row r="25" spans="1:2" x14ac:dyDescent="0.25">
      <c r="A25" t="s">
        <v>26</v>
      </c>
      <c r="B25" s="10">
        <f>1-B24</f>
        <v>0.27189024632102055</v>
      </c>
    </row>
    <row r="26" spans="1:2" x14ac:dyDescent="0.25">
      <c r="A26" t="s">
        <v>27</v>
      </c>
      <c r="B26" s="12">
        <f>B24*B20+B25*B21*(1-B8)</f>
        <v>0.058960044594126904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1309085000000</v>
      </c>
      <c r="C29" s="8" t="s">
        <v>30</v>
      </c>
    </row>
    <row r="30" spans="1:2" x14ac:dyDescent="0.25">
      <c r="A30" t="s">
        <v>31</v>
      </c>
      <c r="B30" s="11">
        <v>-106127000000</v>
      </c>
    </row>
    <row r="31" spans="1:2" x14ac:dyDescent="0.25">
      <c r="A31" t="s">
        <v>32</v>
      </c>
      <c r="B31" s="13">
        <v>2978000000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0.07757141521924282</v>
      </c>
      <c r="C5" s="10">
        <f>Assumptions!B6</f>
        <v>0.07757141521924282</v>
      </c>
      <c r="D5" s="10">
        <f>Assumptions!B6</f>
        <v>0.07757141521924282</v>
      </c>
      <c r="E5" s="10">
        <f>Assumptions!B6</f>
        <v>0.07757141521924282</v>
      </c>
      <c r="F5" s="10">
        <f>Assumptions!B6</f>
        <v>0.07757141521924282</v>
      </c>
    </row>
    <row r="6" spans="1:6" x14ac:dyDescent="0.25">
      <c r="A6" t="s">
        <v>43</v>
      </c>
      <c r="B6" s="18">
        <f>Assumptions!B29*(1+B5)</f>
        <v>1410632576092.2825</v>
      </c>
      <c r="C6" s="18">
        <f>B6*(1+C5)</f>
        <v>1520057341374.127</v>
      </c>
      <c r="D6" s="18">
        <f>C6*(1+D5)</f>
        <v>1637970340558.9177</v>
      </c>
      <c r="E6" s="18">
        <f>D6*(1+E5)</f>
        <v>1765030017963.218</v>
      </c>
      <c r="F6" s="18">
        <f>E6*(1+F5)</f>
        <v>1901945894361.0703</v>
      </c>
    </row>
    <row r="7" spans="1:6" x14ac:dyDescent="0.25">
      <c r="A7" t="s">
        <v>5</v>
      </c>
      <c r="B7" s="10">
        <f>Assumptions!B7</f>
        <v>0.02028809752401519</v>
      </c>
      <c r="C7" s="10">
        <f>Assumptions!B7</f>
        <v>0.02028809752401519</v>
      </c>
      <c r="D7" s="10">
        <f>Assumptions!B7</f>
        <v>0.02028809752401519</v>
      </c>
      <c r="E7" s="10">
        <f>Assumptions!B7</f>
        <v>0.02028809752401519</v>
      </c>
      <c r="F7" s="10">
        <f>Assumptions!B7</f>
        <v>0.02028809752401519</v>
      </c>
    </row>
    <row r="8" spans="1:6" x14ac:dyDescent="0.25">
      <c r="A8" t="s">
        <v>44</v>
      </c>
      <c r="B8" s="18">
        <f>B6*B7</f>
        <v>28619051274.313007</v>
      </c>
      <c r="C8" s="18">
        <f>C6*C7</f>
        <v>30839071583.89354</v>
      </c>
      <c r="D8" s="18">
        <f>D6*D7</f>
        <v>33231302010.703697</v>
      </c>
      <c r="E8" s="18">
        <f>E6*E7</f>
        <v>35809101137.25205</v>
      </c>
      <c r="F8" s="18">
        <f>F6*F7</f>
        <v>38586863790.197685</v>
      </c>
    </row>
    <row r="9" spans="1:6" x14ac:dyDescent="0.25">
      <c r="A9" t="s">
        <v>45</v>
      </c>
      <c r="B9" s="18">
        <f>B8*(1-Assumptions!B8)</f>
        <v>23896907814.05136</v>
      </c>
      <c r="C9" s="18">
        <f>C8*(1-Assumptions!B8)</f>
        <v>25750624772.551105</v>
      </c>
      <c r="D9" s="18">
        <f>D8*(1-Assumptions!B8)</f>
        <v>27748137178.937588</v>
      </c>
      <c r="E9" s="18">
        <f>E8*(1-Assumptions!B8)</f>
        <v>29900599449.60546</v>
      </c>
      <c r="F9" s="18">
        <f>F8*(1-Assumptions!B8)</f>
        <v>32220031264.815067</v>
      </c>
    </row>
    <row r="10" spans="1:6" x14ac:dyDescent="0.25">
      <c r="A10" t="s">
        <v>46</v>
      </c>
      <c r="B10" s="18">
        <f>B6*Assumptions!B9</f>
        <v>10470541209.52532</v>
      </c>
      <c r="C10" s="18">
        <f>C6*Assumptions!B9</f>
        <v>11282755909.2596</v>
      </c>
      <c r="D10" s="18">
        <f>D6*Assumptions!B9</f>
        <v>12157975252.714142</v>
      </c>
      <c r="E10" s="18">
        <f>E6*Assumptions!B9</f>
        <v>13101086599.26771</v>
      </c>
      <c r="F10" s="18">
        <f>F6*Assumptions!B9</f>
        <v>14117356427.682762</v>
      </c>
    </row>
    <row r="11" spans="1:6" x14ac:dyDescent="0.25">
      <c r="A11" t="s">
        <v>47</v>
      </c>
      <c r="B11" s="18">
        <f>-B6*Assumptions!B10</f>
        <v>-22257414462.496696</v>
      </c>
      <c r="C11" s="18">
        <f>-C6*Assumptions!B10</f>
        <v>-23983953601.47381</v>
      </c>
      <c r="D11" s="18">
        <f>-D6*Assumptions!B10</f>
        <v>-25844422824.892788</v>
      </c>
      <c r="E11" s="18">
        <f>-E6*Assumptions!B10</f>
        <v>-27849211278.94422</v>
      </c>
      <c r="F11" s="18">
        <f>-F6*Assumptions!B10</f>
        <v>-30009514010.59162</v>
      </c>
    </row>
    <row r="12" spans="1:6" x14ac:dyDescent="0.25">
      <c r="A12" t="s">
        <v>48</v>
      </c>
      <c r="B12" s="18">
        <f>-(B6-Assumptions!B29)*Assumptions!B11</f>
        <v>7049461571.032677</v>
      </c>
      <c r="C12" s="18">
        <f>-(C6-B6)*Assumptions!B11</f>
        <v>7596298281.631342</v>
      </c>
      <c r="D12" s="18">
        <f>-(D6-C6)*Assumptions!B11</f>
        <v>8185553889.7649975</v>
      </c>
      <c r="E12" s="18">
        <f>-(E6-D6)*Assumptions!B11</f>
        <v>8820518889.347439</v>
      </c>
      <c r="F12" s="18">
        <f>-(F6-E6)*Assumptions!B11</f>
        <v>9504739022.562181</v>
      </c>
    </row>
    <row r="13" spans="1:6" x14ac:dyDescent="0.25">
      <c r="A13" s="19" t="s">
        <v>49</v>
      </c>
      <c r="B13" s="20">
        <f>B9+B10+B11+B12</f>
        <v>19159496132.112663</v>
      </c>
      <c r="C13" s="20">
        <f>C9+C10+C11+C12</f>
        <v>20645725361.96824</v>
      </c>
      <c r="D13" s="20">
        <f>D9+D10+D11+D12</f>
        <v>22247243496.52394</v>
      </c>
      <c r="E13" s="20">
        <f>E9+E10+E11+E12</f>
        <v>23972993659.276386</v>
      </c>
      <c r="F13" s="20">
        <f>F9+F10+F11+F12</f>
        <v>25832612704.46839</v>
      </c>
    </row>
    <row r="14" spans="1:6" x14ac:dyDescent="0.25">
      <c r="A14" t="s">
        <v>50</v>
      </c>
      <c r="B14" s="21">
        <f>1/(1+Assumptions!$B$26)^(1-0.5*Assumptions!$B$32)</f>
        <v>0.9717626726573684</v>
      </c>
      <c r="C14" s="21">
        <f>1/(1+Assumptions!$B$26)^(2-0.5*Assumptions!$B$32)</f>
        <v>0.917657542999954</v>
      </c>
      <c r="D14" s="21">
        <f>1/(1+Assumptions!$B$26)^(3-0.5*Assumptions!$B$32)</f>
        <v>0.8665648413124682</v>
      </c>
      <c r="E14" s="21">
        <f>1/(1+Assumptions!$B$26)^(4-0.5*Assumptions!$B$32)</f>
        <v>0.818316843714912</v>
      </c>
      <c r="F14" s="21">
        <f>1/(1+Assumptions!$B$26)^(5-0.5*Assumptions!$B$32)</f>
        <v>0.7727551647414161</v>
      </c>
    </row>
    <row r="15" spans="1:6" x14ac:dyDescent="0.25">
      <c r="A15" s="19" t="s">
        <v>51</v>
      </c>
      <c r="B15" s="20">
        <f>B13*B14</f>
        <v>18618483168.110313</v>
      </c>
      <c r="C15" s="20">
        <f>C13*C14</f>
        <v>18945705609.11561</v>
      </c>
      <c r="D15" s="20">
        <f>D13*D14</f>
        <v>19278679030.20511</v>
      </c>
      <c r="E15" s="20">
        <f>E13*E14</f>
        <v>19617504505.65665</v>
      </c>
      <c r="F15" s="20">
        <f>F13*F14</f>
        <v>19962284886.14267</v>
      </c>
    </row>
    <row r="17" spans="1:2" x14ac:dyDescent="0.25">
      <c r="A17" s="22" t="s">
        <v>52</v>
      </c>
      <c r="B17" s="23">
        <f>SUM(B15:F15)</f>
        <v>96422657199.23035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25832612704.46839</v>
      </c>
    </row>
    <row r="5" spans="1:2" x14ac:dyDescent="0.25">
      <c r="A5" t="s">
        <v>56</v>
      </c>
      <c r="B5" s="18">
        <f>IF(Assumptions!$B$33=0,B4,B4-Forecast!F11-Forecast!F10-Forecast!F12)</f>
        <v>32220031264.815067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0.3413914311237788</v>
      </c>
    </row>
    <row r="7" spans="1:2" x14ac:dyDescent="0.25">
      <c r="A7" t="s">
        <v>58</v>
      </c>
      <c r="B7" s="18">
        <f>-MAX(Forecast!F9,0)*B6</f>
        <v>-10999642584.348112</v>
      </c>
    </row>
    <row r="8" spans="1:2" x14ac:dyDescent="0.25">
      <c r="A8" t="s">
        <v>59</v>
      </c>
      <c r="B8" s="18">
        <f>IF(OR(Assumptions!$B$33=0,Assumptions!B12&lt;=0),B5,MAX(B5+B7,0))</f>
        <v>21220388680.466957</v>
      </c>
    </row>
    <row r="9" spans="1:2" x14ac:dyDescent="0.25">
      <c r="A9" t="s">
        <v>60</v>
      </c>
      <c r="B9" s="18">
        <f>B8*(1+Assumptions!B12)/(Assumptions!B26-Assumptions!B12)</f>
        <v>640484977491.4684</v>
      </c>
    </row>
    <row r="10" spans="1:2" x14ac:dyDescent="0.25">
      <c r="A10" t="s">
        <v>61</v>
      </c>
      <c r="B10" s="18">
        <f>B9/(1+Assumptions!B26)^(5-0.5*Assumptions!B32)</f>
        <v>494938074295.82184</v>
      </c>
    </row>
    <row r="11" spans="1:2" x14ac:dyDescent="0.25">
      <c r="A11" t="s">
        <v>62</v>
      </c>
      <c r="B11" s="18">
        <f>Forecast!B17+B10</f>
        <v>591360731495.0522</v>
      </c>
    </row>
    <row r="12" spans="1:2" x14ac:dyDescent="0.25">
      <c r="A12" t="s">
        <v>63</v>
      </c>
      <c r="B12" s="18">
        <f>-Assumptions!B30</f>
        <v>106127000000</v>
      </c>
    </row>
    <row r="13" spans="1:2" x14ac:dyDescent="0.25">
      <c r="A13" t="s">
        <v>64</v>
      </c>
      <c r="B13" s="18">
        <f>B11+B12</f>
        <v>697487731495.0522</v>
      </c>
    </row>
    <row r="14" spans="1:2" x14ac:dyDescent="0.25">
      <c r="A14" s="19" t="s">
        <v>65</v>
      </c>
      <c r="B14" s="24">
        <f>B13/Assumptions!B31</f>
        <v>234.2134759889363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52704220217.88045</v>
      </c>
    </row>
    <row r="18" spans="1:2" x14ac:dyDescent="0.25">
      <c r="A18" t="s">
        <v>60</v>
      </c>
      <c r="B18" s="18">
        <f>B17*Assumptions!B13</f>
        <v>708745010041.99</v>
      </c>
    </row>
    <row r="19" spans="1:2" x14ac:dyDescent="0.25">
      <c r="A19" t="s">
        <v>61</v>
      </c>
      <c r="B19" s="18">
        <f>B18/(1+Assumptions!B26)^(5-0.5*Assumptions!B32)</f>
        <v>547686366994.6546</v>
      </c>
    </row>
    <row r="20" spans="1:2" x14ac:dyDescent="0.25">
      <c r="A20" t="s">
        <v>62</v>
      </c>
      <c r="B20" s="18">
        <f>Forecast!B17+B19</f>
        <v>644109024193.885</v>
      </c>
    </row>
    <row r="21" spans="1:2" x14ac:dyDescent="0.25">
      <c r="A21" t="s">
        <v>63</v>
      </c>
      <c r="B21" s="18">
        <f>-Assumptions!B30</f>
        <v>106127000000</v>
      </c>
    </row>
    <row r="22" spans="1:2" x14ac:dyDescent="0.25">
      <c r="A22" t="s">
        <v>64</v>
      </c>
      <c r="B22" s="18">
        <f>B20+B21</f>
        <v>750236024193.885</v>
      </c>
    </row>
    <row r="23" spans="1:2" x14ac:dyDescent="0.25">
      <c r="A23" s="19" t="s">
        <v>65</v>
      </c>
      <c r="B23" s="25">
        <f>B22/Assumptions!B31</f>
        <v>251.9261330402569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105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274.2171376878466</v>
      </c>
    </row>
    <row r="29" spans="1:2" x14ac:dyDescent="0.25">
      <c r="A29" s="19" t="s">
        <v>73</v>
      </c>
      <c r="B29" s="12">
        <f>B28/B26-1</f>
        <v>1.611591787503301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0.03896</v>
      </c>
      <c r="B5" s="31">
        <v>376.49301939792053</v>
      </c>
      <c r="C5" s="31">
        <v>425.86488397538244</v>
      </c>
      <c r="D5" s="31">
        <v>510.1578562482755</v>
      </c>
      <c r="E5" s="31">
        <v>687.8336120460042</v>
      </c>
      <c r="F5" s="31">
        <v>1312.6148162353713</v>
      </c>
    </row>
    <row r="6" spans="1:6" x14ac:dyDescent="0.25">
      <c r="A6" s="30">
        <v>0.04896</v>
      </c>
      <c r="B6" s="31">
        <v>276.17450577369146</v>
      </c>
      <c r="C6" s="31">
        <v>292.19174777758644</v>
      </c>
      <c r="D6" s="31">
        <v>314.6453360351904</v>
      </c>
      <c r="E6" s="31">
        <v>348.6273166332985</v>
      </c>
      <c r="F6" s="31">
        <v>406.52493062546114</v>
      </c>
    </row>
    <row r="7" spans="1:6" x14ac:dyDescent="0.25">
      <c r="A7" s="30">
        <v>0.05896</v>
      </c>
      <c r="B7" s="31">
        <v>221.51553801694834</v>
      </c>
      <c r="C7" s="31">
        <v>227.12307296024616</v>
      </c>
      <c r="D7" s="32">
        <v>234.21372918077006</v>
      </c>
      <c r="E7" s="31">
        <v>243.55569794780163</v>
      </c>
      <c r="F7" s="31">
        <v>256.5583986351978</v>
      </c>
    </row>
    <row r="8" spans="1:6" x14ac:dyDescent="0.25">
      <c r="A8" s="30">
        <v>0.06896</v>
      </c>
      <c r="B8" s="31">
        <v>187.130157232079</v>
      </c>
      <c r="C8" s="31">
        <v>188.62274866562862</v>
      </c>
      <c r="D8" s="31">
        <v>190.33039407284798</v>
      </c>
      <c r="E8" s="31">
        <v>192.33589144154635</v>
      </c>
      <c r="F8" s="31">
        <v>194.77080082538038</v>
      </c>
    </row>
    <row r="9" spans="1:6" x14ac:dyDescent="0.25">
      <c r="A9" s="30">
        <v>0.07896</v>
      </c>
      <c r="B9" s="31">
        <v>165.32162422496927</v>
      </c>
      <c r="C9" s="31">
        <v>165.8083003915002</v>
      </c>
      <c r="D9" s="31">
        <v>166.2949765580311</v>
      </c>
      <c r="E9" s="31">
        <v>166.781652724562</v>
      </c>
      <c r="F9" s="31">
        <v>167.26832889109292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1309085000000</v>
      </c>
      <c r="C5" s="18">
        <v>1158819000000</v>
      </c>
      <c r="D5" s="18">
        <v>1084662000000</v>
      </c>
      <c r="E5" s="18">
        <v>1046236000000</v>
      </c>
      <c r="F5" s="8" t="s">
        <v>84</v>
      </c>
    </row>
    <row r="6" spans="1:6" x14ac:dyDescent="0.25">
      <c r="A6" t="s">
        <v>44</v>
      </c>
      <c r="B6" s="18">
        <v>3690000000</v>
      </c>
      <c r="C6" s="18">
        <v>39570000000</v>
      </c>
      <c r="D6" s="18">
        <v>28910000000</v>
      </c>
      <c r="E6" s="18">
        <v>18344000000</v>
      </c>
      <c r="F6" s="8" t="s">
        <v>85</v>
      </c>
    </row>
    <row r="7" spans="1:6" x14ac:dyDescent="0.25">
      <c r="A7" t="s">
        <v>86</v>
      </c>
      <c r="B7" s="18">
        <v>9747000000</v>
      </c>
      <c r="C7" s="18">
        <v>8904000000</v>
      </c>
      <c r="D7" s="18">
        <v>8292000000</v>
      </c>
      <c r="E7" s="18">
        <v>7236000000</v>
      </c>
      <c r="F7" s="8" t="s">
        <v>87</v>
      </c>
    </row>
    <row r="8" spans="1:6" x14ac:dyDescent="0.25">
      <c r="A8" t="s">
        <v>88</v>
      </c>
      <c r="B8" s="18">
        <v>14184000000</v>
      </c>
      <c r="C8" s="18">
        <v>13819000000</v>
      </c>
      <c r="D8" s="18">
        <v>20015000000</v>
      </c>
      <c r="E8" s="18">
        <v>22913000000</v>
      </c>
      <c r="F8" s="8" t="s">
        <v>89</v>
      </c>
    </row>
    <row r="9" spans="1:6" x14ac:dyDescent="0.25">
      <c r="A9" t="s">
        <v>90</v>
      </c>
      <c r="B9" s="18">
        <v>7043000000</v>
      </c>
      <c r="C9" s="18">
        <v>-5148000000</v>
      </c>
      <c r="D9" s="18">
        <v>-16090000000</v>
      </c>
      <c r="E9" s="18">
        <v>-23360000000</v>
      </c>
      <c r="F9" s="8" t="s">
        <v>91</v>
      </c>
    </row>
    <row r="10" spans="1:6" x14ac:dyDescent="0.25">
      <c r="A10" t="s">
        <v>92</v>
      </c>
      <c r="B10" s="18">
        <v>107105000000</v>
      </c>
      <c r="C10" s="18">
        <v>89768000000</v>
      </c>
      <c r="D10" s="18">
        <v>68431000000</v>
      </c>
      <c r="E10" s="18">
        <v>65045000000</v>
      </c>
      <c r="F10" s="8" t="s">
        <v>93</v>
      </c>
    </row>
    <row r="11" spans="1:6" x14ac:dyDescent="0.25">
      <c r="A11" t="s">
        <v>94</v>
      </c>
      <c r="B11" s="18">
        <v>213232000000</v>
      </c>
      <c r="C11" s="18">
        <v>233995000000</v>
      </c>
      <c r="D11" s="18">
        <v>190146000000</v>
      </c>
      <c r="E11" s="18">
        <v>219956000000</v>
      </c>
      <c r="F11" s="8" t="s">
        <v>95</v>
      </c>
    </row>
    <row r="12" spans="1:6" x14ac:dyDescent="0.25">
      <c r="A12" t="s">
        <v>32</v>
      </c>
      <c r="B12" s="34">
        <v>2978000000</v>
      </c>
      <c r="C12" s="34">
        <v>3076000000</v>
      </c>
      <c r="D12" s="34">
        <v>3171000000</v>
      </c>
      <c r="E12" s="34">
        <v>3181000000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2026-09-19T00:09:45Z</dcterms:modified>
</cp:coreProperties>
</file>