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<sst xmlns="http://schemas.openxmlformats.org/spreadsheetml/2006/main" count="113" uniqueCount="101">
  <si>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Baidu, Inc. (9888.HK)</t>
  </si>
  <si>
    <t>DCF Studio - Base case</t>
  </si>
  <si>
    <t>Blue figures on a cream fill are inputs. Every other figure is a formula - change an input and the model reprices. Currency figures are CNY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</si>
  <si>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</si>
  <si>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</si>
  <si>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</si>
  <si>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</si>
  <si>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</si>
  <si>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</si>
  <si>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</si>
  <si>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</si>
  <si>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</si>
  <si>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</si>
  <si>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</si>
  <si>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</si>
  <si>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</si>
  <si>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HKD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</si>
  <si>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</si>
  <si>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</si>
  <si>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</si>
  <si>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</si>
  <si>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</si>
  <si>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</si>
  <si>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(CNY m)</t>
  </si>
  <si>
    <t>Total debt (CNY m)</t>
  </si>
  <si>
    <t>Equity weight</t>
  </si>
  <si>
    <t>Debt weight</t>
  </si>
  <si>
    <t>WACC</t>
  </si>
  <si>
    <t>Base year</t>
  </si>
  <si>
    <t>Revenue, last reported year (CNY m)</t>
  </si>
  <si>
    <t>Fiscal year ended 2025-12-31</t>
  </si>
  <si>
    <t>Net debt (CNY m)</t>
  </si>
  <si>
    <t>Diluted shares</t>
  </si>
  <si>
    <t>Mid-year discounting (1 = yes, 0 = no)</t>
  </si>
  <si>
    <t>Terminal year on a steady-state footing (1 = yes, 0 = no)</t>
  </si>
  <si>
    <t>Forecast cashflows (CNY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</si>
  <si>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</si>
  <si>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</si>
  <si>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</si>
  <si>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</si>
  <si>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</si>
  <si>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</si>
  <si>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</si>
  <si>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</si>
  <si>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</si>
  <si>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</si>
  <si>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</si>
  <si>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</si>
  <si>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</si>
  <si>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</si>
  <si>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</si>
  <si>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</si>
  <si>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</si>
  <si>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(CNY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</si>
  <si>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</si>
  <si>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</si>
  <si>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</si>
  <si>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</si>
  <si>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</si>
  <si>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</si>
  <si>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</si>
  <si>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</si>
  <si>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</si>
  <si>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</si>
  <si>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</si>
  <si>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</si>
  <si>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</si>
  <si>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</si>
  <si>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</si>
  <si>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(HKD)</t>
  </si>
  <si>
    <t>Conversion, CNY to HKD</t>
  </si>
  <si>
    <t>CNY/HKD at 1.1708</t>
  </si>
  <si>
    <t>Value per share (HKD)</t>
  </si>
  <si>
    <t>Implied upside</t>
  </si>
  <si>
    <t>Value per share (CNY)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</si>
  <si>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</si>
  <si>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(CNY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</si>
  <si>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</si>
  <si>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</si>
  <si>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</si>
  <si>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</si>
  <si>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</si>
  <si>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</si>
  <si>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</si>
  <si>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</si>
  <si>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</si>
  <si>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</si>
  <si>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</si>
  <si>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</si>
  <si>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</si>
  <si>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</si>
  <si>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</si>
  <si>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</si>
  <si>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</si>
  <si>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</si>
  <si>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</si>
  <si>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</si>
  <si>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</si>
  <si>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Reports in CNY, trades in HKD. Modelled in CNY, converted at the end.</t>
  </si>
  <si>
    <t>Note: Risk-free rate is an assumption: HKD assumption - no free live source available for this market.</t>
  </si>
  <si>
    <t>Data: Yahoo Finance. Risk-free rate: HKD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</si>
</sst>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0.014357919775069172</v>
      </c>
    </row>
    <row r="7" spans="1:2" x14ac:dyDescent="0.25">
      <c r="A7" t="s">
        <v>5</v>
      </c>
      <c r="B7" s="6">
        <v>0.13278033479143686</v>
      </c>
    </row>
    <row r="8" spans="1:2" x14ac:dyDescent="0.25">
      <c r="A8" t="s">
        <v>6</v>
      </c>
      <c r="B8" s="6">
        <v>0.165</v>
      </c>
    </row>
    <row r="9" spans="1:2" x14ac:dyDescent="0.25">
      <c r="A9" t="s">
        <v>7</v>
      </c>
      <c r="B9" s="6">
        <v>0.1603418752858214</v>
      </c>
    </row>
    <row r="10" spans="1:2" x14ac:dyDescent="0.25">
      <c r="A10" t="s">
        <v>8</v>
      </c>
      <c r="B10" s="6">
        <v>0.07944085897649164</v>
      </c>
    </row>
    <row r="11" spans="1:2" x14ac:dyDescent="0.25">
      <c r="A11" t="s">
        <v>9</v>
      </c>
      <c r="B11" s="6">
        <v>-1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6.927912004540008</v>
      </c>
    </row>
    <row r="14" spans="1:3" x14ac:dyDescent="0.25">
      <c r="A14" t="s">
        <v>12</v>
      </c>
      <c r="B14" s="6">
        <v>0.06582924070652628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0.032</v>
      </c>
      <c r="C17" s="8" t="s">
        <v>16</v>
      </c>
    </row>
    <row r="18" spans="1:2" x14ac:dyDescent="0.25">
      <c r="A18" t="s">
        <v>17</v>
      </c>
      <c r="B18" s="6">
        <v>0.07</v>
      </c>
    </row>
    <row r="19" spans="1:3" x14ac:dyDescent="0.25">
      <c r="A19" t="s">
        <v>18</v>
      </c>
      <c r="B19" s="9">
        <v>0.71123</v>
      </c>
      <c r="C19" s="8" t="s">
        <v>19</v>
      </c>
    </row>
    <row r="20" spans="1:2" x14ac:dyDescent="0.25">
      <c r="A20" t="s">
        <v>20</v>
      </c>
      <c r="B20" s="10">
        <f>B17+B19*B18</f>
        <v>0.0817861</v>
      </c>
    </row>
    <row r="21" spans="1:3" x14ac:dyDescent="0.25">
      <c r="A21" t="s">
        <v>21</v>
      </c>
      <c r="B21" s="6">
        <v>0.032</v>
      </c>
      <c r="C21" s="8" t="s">
        <v>22</v>
      </c>
    </row>
    <row r="22" spans="1:2" x14ac:dyDescent="0.25">
      <c r="A22" t="s">
        <v>23</v>
      </c>
      <c r="B22" s="11">
        <v>237929512960</v>
      </c>
    </row>
    <row r="23" spans="1:2" x14ac:dyDescent="0.25">
      <c r="A23" t="s">
        <v>24</v>
      </c>
      <c r="B23" s="11">
        <v>97077000000</v>
      </c>
    </row>
    <row r="24" spans="1:2" x14ac:dyDescent="0.25">
      <c r="A24" t="s">
        <v>25</v>
      </c>
      <c r="B24" s="10">
        <f>B22/(B22+B23)</f>
        <v>0.7102235441864646</v>
      </c>
    </row>
    <row r="25" spans="1:2" x14ac:dyDescent="0.25">
      <c r="A25" t="s">
        <v>26</v>
      </c>
      <c r="B25" s="10">
        <f>1-B24</f>
        <v>0.2897764558135354</v>
      </c>
    </row>
    <row r="26" spans="1:2" x14ac:dyDescent="0.25">
      <c r="A26" t="s">
        <v>27</v>
      </c>
      <c r="B26" s="12">
        <f>B24*B20+B25*B21*(1-B8)</f>
        <v>0.06582924070652628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129079000000</v>
      </c>
      <c r="C29" s="8" t="s">
        <v>30</v>
      </c>
    </row>
    <row r="30" spans="1:2" x14ac:dyDescent="0.25">
      <c r="A30" t="s">
        <v>31</v>
      </c>
      <c r="B30" s="11">
        <v>-18190000000</v>
      </c>
    </row>
    <row r="31" spans="1:2" x14ac:dyDescent="0.25">
      <c r="A31" t="s">
        <v>32</v>
      </c>
      <c r="B31" s="13">
        <v>2744000000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0.014357919775069172</v>
      </c>
      <c r="C5" s="10">
        <f>Assumptions!B6</f>
        <v>0.014357919775069172</v>
      </c>
      <c r="D5" s="10">
        <f>Assumptions!B6</f>
        <v>0.014357919775069172</v>
      </c>
      <c r="E5" s="10">
        <f>Assumptions!B6</f>
        <v>0.014357919775069172</v>
      </c>
      <c r="F5" s="10">
        <f>Assumptions!B6</f>
        <v>0.014357919775069172</v>
      </c>
    </row>
    <row r="6" spans="1:6" x14ac:dyDescent="0.25">
      <c r="A6" t="s">
        <v>43</v>
      </c>
      <c r="B6" s="18">
        <f>Assumptions!B29*(1+B5)</f>
        <v>130932305926.64615</v>
      </c>
      <c r="C6" s="18">
        <f>B6*(1+C5)</f>
        <v>132812221471.10574</v>
      </c>
      <c r="D6" s="18">
        <f>C6*(1+D5)</f>
        <v>134719128692.1366</v>
      </c>
      <c r="E6" s="18">
        <f>D6*(1+E5)</f>
        <v>136653415134.0655</v>
      </c>
      <c r="F6" s="18">
        <f>E6*(1+F5)</f>
        <v>138615473905.54965</v>
      </c>
    </row>
    <row r="7" spans="1:6" x14ac:dyDescent="0.25">
      <c r="A7" t="s">
        <v>5</v>
      </c>
      <c r="B7" s="10">
        <f>Assumptions!B7</f>
        <v>0.13278033479143686</v>
      </c>
      <c r="C7" s="10">
        <f>Assumptions!B7</f>
        <v>0.13278033479143686</v>
      </c>
      <c r="D7" s="10">
        <f>Assumptions!B7</f>
        <v>0.13278033479143686</v>
      </c>
      <c r="E7" s="10">
        <f>Assumptions!B7</f>
        <v>0.13278033479143686</v>
      </c>
      <c r="F7" s="10">
        <f>Assumptions!B7</f>
        <v>0.13278033479143686</v>
      </c>
    </row>
    <row r="8" spans="1:6" x14ac:dyDescent="0.25">
      <c r="A8" t="s">
        <v>44</v>
      </c>
      <c r="B8" s="18">
        <f>B6*B7</f>
        <v>17385235415.954906</v>
      </c>
      <c r="C8" s="18">
        <f>C6*C7</f>
        <v>17634851231.32788</v>
      </c>
      <c r="D8" s="18">
        <f>D6*D7</f>
        <v>17888051010.552567</v>
      </c>
      <c r="E8" s="18">
        <f>E6*E7</f>
        <v>18144886211.89442</v>
      </c>
      <c r="F8" s="18">
        <f>F6*F7</f>
        <v>18405409032.452564</v>
      </c>
    </row>
    <row r="9" spans="1:6" x14ac:dyDescent="0.25">
      <c r="A9" t="s">
        <v>45</v>
      </c>
      <c r="B9" s="18">
        <f>B8*(1-Assumptions!B8)</f>
        <v>14516671572.322346</v>
      </c>
      <c r="C9" s="18">
        <f>C8*(1-Assumptions!B8)</f>
        <v>14725100778.15878</v>
      </c>
      <c r="D9" s="18">
        <f>D8*(1-Assumptions!B8)</f>
        <v>14936522593.811392</v>
      </c>
      <c r="E9" s="18">
        <f>E8*(1-Assumptions!B8)</f>
        <v>15150979986.93184</v>
      </c>
      <c r="F9" s="18">
        <f>F8*(1-Assumptions!B8)</f>
        <v>15368516542.09789</v>
      </c>
    </row>
    <row r="10" spans="1:6" x14ac:dyDescent="0.25">
      <c r="A10" t="s">
        <v>46</v>
      </c>
      <c r="B10" s="18">
        <f>B6*Assumptions!B9</f>
        <v>20993931467.77531</v>
      </c>
      <c r="C10" s="18">
        <f>C6*Assumptions!B9</f>
        <v>21295360651.552925</v>
      </c>
      <c r="D10" s="18">
        <f>D6*Assumptions!B9</f>
        <v>21601117731.369087</v>
      </c>
      <c r="E10" s="18">
        <f>E6*Assumptions!B9</f>
        <v>21911264846.807907</v>
      </c>
      <c r="F10" s="18">
        <f>F6*Assumptions!B9</f>
        <v>22225865029.64867</v>
      </c>
    </row>
    <row r="11" spans="1:6" x14ac:dyDescent="0.25">
      <c r="A11" t="s">
        <v>47</v>
      </c>
      <c r="B11" s="18">
        <f>-B6*Assumptions!B10</f>
        <v>-10401374850.585558</v>
      </c>
      <c r="C11" s="18">
        <f>-C6*Assumptions!B10</f>
        <v>-10550716956.240686</v>
      </c>
      <c r="D11" s="18">
        <f>-D6*Assumptions!B10</f>
        <v>-10702203303.867851</v>
      </c>
      <c r="E11" s="18">
        <f>-E6*Assumptions!B10</f>
        <v>-10855864680.321266</v>
      </c>
      <c r="F11" s="18">
        <f>-F6*Assumptions!B10</f>
        <v>-11011732314.490326</v>
      </c>
    </row>
    <row r="12" spans="1:6" x14ac:dyDescent="0.25">
      <c r="A12" t="s">
        <v>48</v>
      </c>
      <c r="B12" s="18">
        <f>-(B6-Assumptions!B29)*Assumptions!B11</f>
        <v>1853305926.6461487</v>
      </c>
      <c r="C12" s="18">
        <f>-(C6-B6)*Assumptions!B11</f>
        <v>1879915544.4595947</v>
      </c>
      <c r="D12" s="18">
        <f>-(D6-C6)*Assumptions!B11</f>
        <v>1906907221.0308533</v>
      </c>
      <c r="E12" s="18">
        <f>-(E6-D6)*Assumptions!B11</f>
        <v>1934286441.9289093</v>
      </c>
      <c r="F12" s="18">
        <f>-(F6-E6)*Assumptions!B11</f>
        <v>1962058771.484146</v>
      </c>
    </row>
    <row r="13" spans="1:6" x14ac:dyDescent="0.25">
      <c r="A13" s="19" t="s">
        <v>49</v>
      </c>
      <c r="B13" s="20">
        <f>B9+B10+B11+B12</f>
        <v>26962534116.15825</v>
      </c>
      <c r="C13" s="20">
        <f>C9+C10+C11+C12</f>
        <v>27349660017.93061</v>
      </c>
      <c r="D13" s="20">
        <f>D9+D10+D11+D12</f>
        <v>27742344242.343483</v>
      </c>
      <c r="E13" s="20">
        <f>E9+E10+E11+E12</f>
        <v>28140666595.34739</v>
      </c>
      <c r="F13" s="20">
        <f>F9+F10+F11+F12</f>
        <v>28544708028.74038</v>
      </c>
    </row>
    <row r="14" spans="1:6" x14ac:dyDescent="0.25">
      <c r="A14" t="s">
        <v>50</v>
      </c>
      <c r="B14" s="21">
        <f>1/(1+Assumptions!$B$26)^(1-0.5*Assumptions!$B$32)</f>
        <v>0.9686261390252942</v>
      </c>
      <c r="C14" s="21">
        <f>1/(1+Assumptions!$B$26)^(2-0.5*Assumptions!$B$32)</f>
        <v>0.9088004926410188</v>
      </c>
      <c r="D14" s="21">
        <f>1/(1+Assumptions!$B$26)^(3-0.5*Assumptions!$B$32)</f>
        <v>0.8526698817519637</v>
      </c>
      <c r="E14" s="21">
        <f>1/(1+Assumptions!$B$26)^(4-0.5*Assumptions!$B$32)</f>
        <v>0.8000060883924881</v>
      </c>
      <c r="F14" s="21">
        <f>1/(1+Assumptions!$B$26)^(5-0.5*Assumptions!$B$32)</f>
        <v>0.7505949901150892</v>
      </c>
    </row>
    <row r="15" spans="1:6" x14ac:dyDescent="0.25">
      <c r="A15" s="19" t="s">
        <v>51</v>
      </c>
      <c r="B15" s="20">
        <f>B13*B14</f>
        <v>26116615319.272137</v>
      </c>
      <c r="C15" s="20">
        <f>C13*C14</f>
        <v>24855384497.859715</v>
      </c>
      <c r="D15" s="20">
        <f>D13*D14</f>
        <v>23655061384.64129</v>
      </c>
      <c r="E15" s="20">
        <f>E13*E14</f>
        <v>22512704607.70102</v>
      </c>
      <c r="F15" s="20">
        <f>F13*F14</f>
        <v>21425514840.670494</v>
      </c>
    </row>
    <row r="17" spans="1:2" x14ac:dyDescent="0.25">
      <c r="A17" s="22" t="s">
        <v>52</v>
      </c>
      <c r="B17" s="23">
        <f>SUM(B15:F15)</f>
        <v>118565280650.14465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28544708028.74038</v>
      </c>
    </row>
    <row r="5" spans="1:2" x14ac:dyDescent="0.25">
      <c r="A5" t="s">
        <v>56</v>
      </c>
      <c r="B5" s="18">
        <f>IF(Assumptions!$B$33=0,B4,B4-Forecast!F11-Forecast!F10-Forecast!F12)</f>
        <v>27598946419.539062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0.379770444435971</v>
      </c>
    </row>
    <row r="7" spans="1:2" x14ac:dyDescent="0.25">
      <c r="A7" t="s">
        <v>58</v>
      </c>
      <c r="B7" s="18">
        <f>-MAX(Forecast!F9,0)*B6</f>
        <v>-10481264147.7129</v>
      </c>
    </row>
    <row r="8" spans="1:2" x14ac:dyDescent="0.25">
      <c r="A8" t="s">
        <v>59</v>
      </c>
      <c r="B8" s="18">
        <f>IF(OR(Assumptions!$B$33=0,Assumptions!B12&lt;=0),B5,MAX(B5+B7,0))</f>
        <v>17117682271.826162</v>
      </c>
    </row>
    <row r="9" spans="1:2" x14ac:dyDescent="0.25">
      <c r="A9" t="s">
        <v>60</v>
      </c>
      <c r="B9" s="18">
        <f>B8*(1+Assumptions!B12)/(Assumptions!B26-Assumptions!B12)</f>
        <v>429731830056.22894</v>
      </c>
    </row>
    <row r="10" spans="1:2" x14ac:dyDescent="0.25">
      <c r="A10" t="s">
        <v>61</v>
      </c>
      <c r="B10" s="18">
        <f>B9/(1+Assumptions!B26)^(5-0.5*Assumptions!B32)</f>
        <v>322554558733.1944</v>
      </c>
    </row>
    <row r="11" spans="1:2" x14ac:dyDescent="0.25">
      <c r="A11" t="s">
        <v>62</v>
      </c>
      <c r="B11" s="18">
        <f>Forecast!B17+B10</f>
        <v>441119839383.33905</v>
      </c>
    </row>
    <row r="12" spans="1:2" x14ac:dyDescent="0.25">
      <c r="A12" t="s">
        <v>63</v>
      </c>
      <c r="B12" s="18">
        <f>-Assumptions!B30</f>
        <v>18190000000</v>
      </c>
    </row>
    <row r="13" spans="1:2" x14ac:dyDescent="0.25">
      <c r="A13" t="s">
        <v>64</v>
      </c>
      <c r="B13" s="18">
        <f>B11+B12</f>
        <v>459309839383.33905</v>
      </c>
    </row>
    <row r="14" spans="1:2" x14ac:dyDescent="0.25">
      <c r="A14" s="19" t="s">
        <v>65</v>
      </c>
      <c r="B14" s="24">
        <f>B13/Assumptions!B31</f>
        <v>167.38696770529847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40631274062.101234</v>
      </c>
    </row>
    <row r="18" spans="1:2" x14ac:dyDescent="0.25">
      <c r="A18" t="s">
        <v>60</v>
      </c>
      <c r="B18" s="18">
        <f>B17*Assumptions!B13</f>
        <v>281489891334.58624</v>
      </c>
    </row>
    <row r="19" spans="1:2" x14ac:dyDescent="0.25">
      <c r="A19" t="s">
        <v>61</v>
      </c>
      <c r="B19" s="18">
        <f>B18/(1+Assumptions!B26)^(5-0.5*Assumptions!B32)</f>
        <v>211284902203.7813</v>
      </c>
    </row>
    <row r="20" spans="1:2" x14ac:dyDescent="0.25">
      <c r="A20" t="s">
        <v>62</v>
      </c>
      <c r="B20" s="18">
        <f>Forecast!B17+B19</f>
        <v>329850182853.92596</v>
      </c>
    </row>
    <row r="21" spans="1:2" x14ac:dyDescent="0.25">
      <c r="A21" t="s">
        <v>63</v>
      </c>
      <c r="B21" s="18">
        <f>-Assumptions!B30</f>
        <v>18190000000</v>
      </c>
    </row>
    <row r="22" spans="1:2" x14ac:dyDescent="0.25">
      <c r="A22" t="s">
        <v>64</v>
      </c>
      <c r="B22" s="18">
        <f>B20+B21</f>
        <v>348040182853.92596</v>
      </c>
    </row>
    <row r="23" spans="1:2" x14ac:dyDescent="0.25">
      <c r="A23" s="19" t="s">
        <v>65</v>
      </c>
      <c r="B23" s="25">
        <f>B22/Assumptions!B31</f>
        <v>126.83680133160567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87.2</v>
      </c>
    </row>
    <row r="27" spans="1:3" x14ac:dyDescent="0.25">
      <c r="A27" t="s">
        <v>70</v>
      </c>
      <c r="B27" s="27">
        <v>1.1708</v>
      </c>
      <c r="C27" s="8" t="s">
        <v>71</v>
      </c>
    </row>
    <row r="28" spans="1:2" x14ac:dyDescent="0.25">
      <c r="A28" t="s">
        <v>72</v>
      </c>
      <c r="B28" s="28">
        <f>B14*B27</f>
        <v>195.97666178936348</v>
      </c>
    </row>
    <row r="29" spans="1:2" x14ac:dyDescent="0.25">
      <c r="A29" s="19" t="s">
        <v>73</v>
      </c>
      <c r="B29" s="12">
        <f>B28/B26-1</f>
        <v>1.2474387819881132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0.045829</v>
      </c>
      <c r="B5" s="31">
        <v>238.22763448765355</v>
      </c>
      <c r="C5" s="31">
        <v>241.69147952005468</v>
      </c>
      <c r="D5" s="31">
        <v>246.40851384020988</v>
      </c>
      <c r="E5" s="31">
        <v>253.56629442053116</v>
      </c>
      <c r="F5" s="31">
        <v>266.5456684216516</v>
      </c>
    </row>
    <row r="6" spans="1:6" x14ac:dyDescent="0.25">
      <c r="A6" s="30">
        <v>0.055829</v>
      </c>
      <c r="B6" s="31">
        <v>194.03117639566048</v>
      </c>
      <c r="C6" s="31">
        <v>194.73659581792083</v>
      </c>
      <c r="D6" s="31">
        <v>195.44201524018118</v>
      </c>
      <c r="E6" s="31">
        <v>196.14743466244153</v>
      </c>
      <c r="F6" s="31">
        <v>196.8528540847019</v>
      </c>
    </row>
    <row r="7" spans="1:6" x14ac:dyDescent="0.25">
      <c r="A7" s="30">
        <v>0.065829</v>
      </c>
      <c r="B7" s="31">
        <v>166.2407151857997</v>
      </c>
      <c r="C7" s="31">
        <v>166.814127803972</v>
      </c>
      <c r="D7" s="32">
        <v>167.38754042214424</v>
      </c>
      <c r="E7" s="31">
        <v>167.96095304031658</v>
      </c>
      <c r="F7" s="31">
        <v>168.5343656584888</v>
      </c>
    </row>
    <row r="8" spans="1:6" x14ac:dyDescent="0.25">
      <c r="A8" s="30">
        <v>0.075829</v>
      </c>
      <c r="B8" s="31">
        <v>145.77699723489414</v>
      </c>
      <c r="C8" s="31">
        <v>146.254304957098</v>
      </c>
      <c r="D8" s="31">
        <v>146.7316126793018</v>
      </c>
      <c r="E8" s="31">
        <v>147.20892040150562</v>
      </c>
      <c r="F8" s="31">
        <v>147.68622812370944</v>
      </c>
    </row>
    <row r="9" spans="1:6" x14ac:dyDescent="0.25">
      <c r="A9" s="30">
        <v>0.085829</v>
      </c>
      <c r="B9" s="31">
        <v>130.0791839990524</v>
      </c>
      <c r="C9" s="31">
        <v>130.48368340105733</v>
      </c>
      <c r="D9" s="31">
        <v>130.88818280306225</v>
      </c>
      <c r="E9" s="31">
        <v>131.29268220506717</v>
      </c>
      <c r="F9" s="31">
        <v>131.69718160707208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129079000000</v>
      </c>
      <c r="C5" s="18">
        <v>133125000000</v>
      </c>
      <c r="D5" s="18">
        <v>134598000000</v>
      </c>
      <c r="E5" s="18">
        <v>123675000000</v>
      </c>
      <c r="F5" s="8" t="s">
        <v>84</v>
      </c>
    </row>
    <row r="6" spans="1:6" x14ac:dyDescent="0.25">
      <c r="A6" t="s">
        <v>44</v>
      </c>
      <c r="B6" s="18">
        <v>10367000000</v>
      </c>
      <c r="C6" s="18">
        <v>21270000000</v>
      </c>
      <c r="D6" s="18">
        <v>21856000000</v>
      </c>
      <c r="E6" s="18">
        <v>15911000000</v>
      </c>
      <c r="F6" s="8" t="s">
        <v>85</v>
      </c>
    </row>
    <row r="7" spans="1:6" x14ac:dyDescent="0.25">
      <c r="A7" t="s">
        <v>86</v>
      </c>
      <c r="B7" s="18">
        <v>21351000000</v>
      </c>
      <c r="C7" s="18">
        <v>20521000000</v>
      </c>
      <c r="D7" s="18">
        <v>21457000000</v>
      </c>
      <c r="E7" s="18">
        <v>20084000000</v>
      </c>
      <c r="F7" s="8" t="s">
        <v>87</v>
      </c>
    </row>
    <row r="8" spans="1:6" x14ac:dyDescent="0.25">
      <c r="A8" t="s">
        <v>88</v>
      </c>
      <c r="B8" s="18">
        <v>13417000000</v>
      </c>
      <c r="C8" s="18">
        <v>8259000000</v>
      </c>
      <c r="D8" s="18">
        <v>11295000000</v>
      </c>
      <c r="E8" s="18">
        <v>8393000000</v>
      </c>
      <c r="F8" s="8" t="s">
        <v>89</v>
      </c>
    </row>
    <row r="9" spans="1:6" x14ac:dyDescent="0.25">
      <c r="A9" t="s">
        <v>90</v>
      </c>
      <c r="B9" s="18">
        <v>42048000000</v>
      </c>
      <c r="C9" s="18">
        <v>27512000000</v>
      </c>
      <c r="D9" s="18">
        <v>13067000000</v>
      </c>
      <c r="E9" s="18">
        <v>16758000000</v>
      </c>
      <c r="F9" s="8" t="s">
        <v>91</v>
      </c>
    </row>
    <row r="10" spans="1:6" x14ac:dyDescent="0.25">
      <c r="A10" t="s">
        <v>92</v>
      </c>
      <c r="B10" s="18">
        <v>97077000000</v>
      </c>
      <c r="C10" s="18">
        <v>79324000000</v>
      </c>
      <c r="D10" s="18">
        <v>84595000000</v>
      </c>
      <c r="E10" s="18">
        <v>91354000000</v>
      </c>
      <c r="F10" s="8" t="s">
        <v>93</v>
      </c>
    </row>
    <row r="11" spans="1:6" x14ac:dyDescent="0.25">
      <c r="A11" t="s">
        <v>94</v>
      </c>
      <c r="B11" s="18">
        <v>115267000000</v>
      </c>
      <c r="C11" s="18">
        <v>127440000000</v>
      </c>
      <c r="D11" s="18">
        <v>193901000000</v>
      </c>
      <c r="E11" s="18">
        <v>173995000000</v>
      </c>
      <c r="F11" s="8" t="s">
        <v>95</v>
      </c>
    </row>
    <row r="12" spans="1:6" x14ac:dyDescent="0.25">
      <c r="A12" t="s">
        <v>32</v>
      </c>
      <c r="B12" s="34">
        <v>2744000000</v>
      </c>
      <c r="C12" s="34">
        <v>2798000000</v>
      </c>
      <c r="D12" s="34">
        <v>2837000000</v>
      </c>
      <c r="E12" s="34">
        <v>2809000000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2026-09-19T00:10:16Z</dcterms:modified>
</cp:coreProperties>
</file>