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<sst xmlns="http://schemas.openxmlformats.org/spreadsheetml/2006/main" count="113" uniqueCount="101">
  <si>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NetEase, Inc. (9999.HK)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</si>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</sst>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0.05287421068252862</v>
      </c>
    </row>
    <row r="7" spans="1:2" x14ac:dyDescent="0.25">
      <c r="A7" t="s">
        <v>5</v>
      </c>
      <c r="B7" s="6">
        <v>0.2675890380934137</v>
      </c>
    </row>
    <row r="8" spans="1:2" x14ac:dyDescent="0.25">
      <c r="A8" t="s">
        <v>6</v>
      </c>
      <c r="B8" s="6">
        <v>0.15032709019701823</v>
      </c>
    </row>
    <row r="9" spans="1:2" x14ac:dyDescent="0.25">
      <c r="A9" t="s">
        <v>7</v>
      </c>
      <c r="B9" s="6">
        <v>0.025516586492178212</v>
      </c>
    </row>
    <row r="10" spans="1:2" x14ac:dyDescent="0.25">
      <c r="A10" t="s">
        <v>8</v>
      </c>
      <c r="B10" s="6">
        <v>0.026974598855714776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11.340406044446798</v>
      </c>
    </row>
    <row r="14" spans="1:3" x14ac:dyDescent="0.25">
      <c r="A14" t="s">
        <v>12</v>
      </c>
      <c r="B14" s="6">
        <v>0.1650541674459636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0.8593000000000001</v>
      </c>
      <c r="C19" s="8" t="s">
        <v>19</v>
      </c>
    </row>
    <row r="20" spans="1:2" x14ac:dyDescent="0.25">
      <c r="A20" t="s">
        <v>20</v>
      </c>
      <c r="B20" s="10">
        <f>B17+B19*B18</f>
        <v>0.09215100000000001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587749720064</v>
      </c>
    </row>
    <row r="23" spans="1:2" x14ac:dyDescent="0.25">
      <c r="A23" t="s">
        <v>24</v>
      </c>
      <c r="B23" s="11">
        <v>6729742000</v>
      </c>
    </row>
    <row r="24" spans="1:2" x14ac:dyDescent="0.25">
      <c r="A24" t="s">
        <v>25</v>
      </c>
      <c r="B24" s="10">
        <f>B22/(B22+B23)</f>
        <v>0.9886796055550268</v>
      </c>
    </row>
    <row r="25" spans="1:2" x14ac:dyDescent="0.25">
      <c r="A25" t="s">
        <v>26</v>
      </c>
      <c r="B25" s="10">
        <f>1-B24</f>
        <v>0.011320394444973236</v>
      </c>
    </row>
    <row r="26" spans="1:2" x14ac:dyDescent="0.25">
      <c r="A26" t="s">
        <v>27</v>
      </c>
      <c r="B26" s="12">
        <f>B24*B20+B25*B21*(1-B8)</f>
        <v>0.09160798322088654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112625807000</v>
      </c>
      <c r="C29" s="8" t="s">
        <v>30</v>
      </c>
    </row>
    <row r="30" spans="1:2" x14ac:dyDescent="0.25">
      <c r="A30" t="s">
        <v>31</v>
      </c>
      <c r="B30" s="11">
        <v>-155881043000</v>
      </c>
    </row>
    <row r="31" spans="1:2" x14ac:dyDescent="0.25">
      <c r="A31" t="s">
        <v>32</v>
      </c>
      <c r="B31" s="13">
        <v>3218174000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0.05287421068252862</v>
      </c>
      <c r="C5" s="10">
        <f>Assumptions!B6</f>
        <v>0.05287421068252862</v>
      </c>
      <c r="D5" s="10">
        <f>Assumptions!B6</f>
        <v>0.05287421068252862</v>
      </c>
      <c r="E5" s="10">
        <f>Assumptions!B6</f>
        <v>0.05287421068252862</v>
      </c>
      <c r="F5" s="10">
        <f>Assumptions!B6</f>
        <v>0.05287421068252862</v>
      </c>
    </row>
    <row r="6" spans="1:6" x14ac:dyDescent="0.25">
      <c r="A6" t="s">
        <v>43</v>
      </c>
      <c r="B6" s="18">
        <f>Assumptions!B29*(1+B5)</f>
        <v>118580807647.6078</v>
      </c>
      <c r="C6" s="18">
        <f>B6*(1+C5)</f>
        <v>124850674254.07182</v>
      </c>
      <c r="D6" s="18">
        <f>C6*(1+D5)</f>
        <v>131452055108.43736</v>
      </c>
      <c r="E6" s="18">
        <f>D6*(1+E5)</f>
        <v>138402478764.89224</v>
      </c>
      <c r="F6" s="18">
        <f>E6*(1+F5)</f>
        <v>145720400586.09134</v>
      </c>
    </row>
    <row r="7" spans="1:6" x14ac:dyDescent="0.25">
      <c r="A7" t="s">
        <v>5</v>
      </c>
      <c r="B7" s="10">
        <f>Assumptions!B7</f>
        <v>0.2675890380934137</v>
      </c>
      <c r="C7" s="10">
        <f>Assumptions!B7</f>
        <v>0.2675890380934137</v>
      </c>
      <c r="D7" s="10">
        <f>Assumptions!B7</f>
        <v>0.2675890380934137</v>
      </c>
      <c r="E7" s="10">
        <f>Assumptions!B7</f>
        <v>0.2675890380934137</v>
      </c>
      <c r="F7" s="10">
        <f>Assumptions!B7</f>
        <v>0.2675890380934137</v>
      </c>
    </row>
    <row r="8" spans="1:6" x14ac:dyDescent="0.25">
      <c r="A8" t="s">
        <v>44</v>
      </c>
      <c r="B8" s="18">
        <f>B6*B7</f>
        <v>31730924254.76349</v>
      </c>
      <c r="C8" s="18">
        <f>C6*C7</f>
        <v>33408671828.961212</v>
      </c>
      <c r="D8" s="18">
        <f>D6*D7</f>
        <v>35175128981.86916</v>
      </c>
      <c r="E8" s="18">
        <f>E6*E7</f>
        <v>37034986162.441635</v>
      </c>
      <c r="F8" s="18">
        <f>F6*F7</f>
        <v>38993181823.419106</v>
      </c>
    </row>
    <row r="9" spans="1:6" x14ac:dyDescent="0.25">
      <c r="A9" t="s">
        <v>45</v>
      </c>
      <c r="B9" s="18">
        <f>B8*(1-Assumptions!B8)</f>
        <v>26960906742.282906</v>
      </c>
      <c r="C9" s="18">
        <f>C8*(1-Assumptions!B8)</f>
        <v>28386443405.56638</v>
      </c>
      <c r="D9" s="18">
        <f>D8*(1-Assumptions!B8)</f>
        <v>29887354194.71997</v>
      </c>
      <c r="E9" s="18">
        <f>E8*(1-Assumptions!B8)</f>
        <v>31467624457.154953</v>
      </c>
      <c r="F9" s="18">
        <f>F8*(1-Assumptions!B8)</f>
        <v>33131450262.381252</v>
      </c>
    </row>
    <row r="10" spans="1:6" x14ac:dyDescent="0.25">
      <c r="A10" t="s">
        <v>46</v>
      </c>
      <c r="B10" s="18">
        <f>B6*Assumptions!B9</f>
        <v>3025777434.652532</v>
      </c>
      <c r="C10" s="18">
        <f>C6*Assumptions!B9</f>
        <v>3185763028.210791</v>
      </c>
      <c r="D10" s="18">
        <f>D6*Assumptions!B9</f>
        <v>3354207733.7490187</v>
      </c>
      <c r="E10" s="18">
        <f>E6*Assumptions!B9</f>
        <v>3531558820.1362314</v>
      </c>
      <c r="F10" s="18">
        <f>F6*Assumptions!B9</f>
        <v>3718287205.2298565</v>
      </c>
    </row>
    <row r="11" spans="1:6" x14ac:dyDescent="0.25">
      <c r="A11" t="s">
        <v>47</v>
      </c>
      <c r="B11" s="18">
        <f>-B6*Assumptions!B10</f>
        <v>-3198669718.280895</v>
      </c>
      <c r="C11" s="18">
        <f>-C6*Assumptions!B10</f>
        <v>-3367796854.869104</v>
      </c>
      <c r="D11" s="18">
        <f>-D6*Assumptions!B10</f>
        <v>-3545866455.30941</v>
      </c>
      <c r="E11" s="18">
        <f>-E6*Assumptions!B10</f>
        <v>-3733351345.319551</v>
      </c>
      <c r="F11" s="18">
        <f>-F6*Assumptions!B10</f>
        <v>-3930749350.903878</v>
      </c>
    </row>
    <row r="12" spans="1:6" x14ac:dyDescent="0.25">
      <c r="A12" t="s">
        <v>48</v>
      </c>
      <c r="B12" s="18">
        <f>-(B6-Assumptions!B29)*Assumptions!B11</f>
        <v>5955000647.607803</v>
      </c>
      <c r="C12" s="18">
        <f>-(C6-B6)*Assumptions!B11</f>
        <v>6269866606.46402</v>
      </c>
      <c r="D12" s="18">
        <f>-(D6-C6)*Assumptions!B11</f>
        <v>6601380854.36554</v>
      </c>
      <c r="E12" s="18">
        <f>-(E6-D6)*Assumptions!B11</f>
        <v>6950423656.45488</v>
      </c>
      <c r="F12" s="18">
        <f>-(F6-E6)*Assumptions!B11</f>
        <v>7317921821.199097</v>
      </c>
    </row>
    <row r="13" spans="1:6" x14ac:dyDescent="0.25">
      <c r="A13" s="19" t="s">
        <v>49</v>
      </c>
      <c r="B13" s="20">
        <f>B9+B10+B11+B12</f>
        <v>32743015106.262344</v>
      </c>
      <c r="C13" s="20">
        <f>C9+C10+C11+C12</f>
        <v>34474276185.372086</v>
      </c>
      <c r="D13" s="20">
        <f>D9+D10+D11+D12</f>
        <v>36297076327.525116</v>
      </c>
      <c r="E13" s="20">
        <f>E9+E10+E11+E12</f>
        <v>38216255588.42651</v>
      </c>
      <c r="F13" s="20">
        <f>F9+F10+F11+F12</f>
        <v>40236909937.90633</v>
      </c>
    </row>
    <row r="14" spans="1:6" x14ac:dyDescent="0.25">
      <c r="A14" t="s">
        <v>50</v>
      </c>
      <c r="B14" s="21">
        <f>1/(1+Assumptions!$B$26)^(1-0.5*Assumptions!$B$32)</f>
        <v>0.9571205665841463</v>
      </c>
      <c r="C14" s="21">
        <f>1/(1+Assumptions!$B$26)^(2-0.5*Assumptions!$B$32)</f>
        <v>0.8767987970920448</v>
      </c>
      <c r="D14" s="21">
        <f>1/(1+Assumptions!$B$26)^(3-0.5*Assumptions!$B$32)</f>
        <v>0.8032176482485699</v>
      </c>
      <c r="E14" s="21">
        <f>1/(1+Assumptions!$B$26)^(4-0.5*Assumptions!$B$32)</f>
        <v>0.7358114456790659</v>
      </c>
      <c r="F14" s="21">
        <f>1/(1+Assumptions!$B$26)^(5-0.5*Assumptions!$B$32)</f>
        <v>0.6740619865274241</v>
      </c>
    </row>
    <row r="15" spans="1:6" x14ac:dyDescent="0.25">
      <c r="A15" s="19" t="s">
        <v>51</v>
      </c>
      <c r="B15" s="20">
        <f>B13*B14</f>
        <v>31339013170.179077</v>
      </c>
      <c r="C15" s="20">
        <f>C13*C14</f>
        <v>30227003889.95317</v>
      </c>
      <c r="D15" s="20">
        <f>D13*D14</f>
        <v>29154452286.093563</v>
      </c>
      <c r="E15" s="20">
        <f>E13*E14</f>
        <v>28119958272.960793</v>
      </c>
      <c r="F15" s="20">
        <f>F13*F14</f>
        <v>27122171444.470192</v>
      </c>
    </row>
    <row r="17" spans="1:2" x14ac:dyDescent="0.25">
      <c r="A17" s="22" t="s">
        <v>52</v>
      </c>
      <c r="B17" s="23">
        <f>SUM(B15:F15)</f>
        <v>145962599063.6568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40236909937.90633</v>
      </c>
    </row>
    <row r="5" spans="1:2" x14ac:dyDescent="0.25">
      <c r="A5" t="s">
        <v>56</v>
      </c>
      <c r="B5" s="18">
        <f>IF(Assumptions!$B$33=0,B4,B4-Forecast!F11-Forecast!F10-Forecast!F12)</f>
        <v>33131450262.381252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0.1514654273009171</v>
      </c>
    </row>
    <row r="7" spans="1:2" x14ac:dyDescent="0.25">
      <c r="A7" t="s">
        <v>58</v>
      </c>
      <c r="B7" s="18">
        <f>-MAX(Forecast!F9,0)*B6</f>
        <v>-5018269271.090659</v>
      </c>
    </row>
    <row r="8" spans="1:2" x14ac:dyDescent="0.25">
      <c r="A8" t="s">
        <v>59</v>
      </c>
      <c r="B8" s="18">
        <f>IF(OR(Assumptions!$B$33=0,Assumptions!B12&lt;=0),B5,MAX(B5+B7,0))</f>
        <v>28113180991.290592</v>
      </c>
    </row>
    <row r="9" spans="1:2" x14ac:dyDescent="0.25">
      <c r="A9" t="s">
        <v>60</v>
      </c>
      <c r="B9" s="18">
        <f>B8*(1+Assumptions!B12)/(Assumptions!B26-Assumptions!B12)</f>
        <v>432620973082.35114</v>
      </c>
    </row>
    <row r="10" spans="1:2" x14ac:dyDescent="0.25">
      <c r="A10" t="s">
        <v>61</v>
      </c>
      <c r="B10" s="18">
        <f>B9/(1+Assumptions!B26)^(5-0.5*Assumptions!B32)</f>
        <v>291613352529.3169</v>
      </c>
    </row>
    <row r="11" spans="1:2" x14ac:dyDescent="0.25">
      <c r="A11" t="s">
        <v>62</v>
      </c>
      <c r="B11" s="18">
        <f>Forecast!B17+B10</f>
        <v>437575951592.9737</v>
      </c>
    </row>
    <row r="12" spans="1:2" x14ac:dyDescent="0.25">
      <c r="A12" t="s">
        <v>63</v>
      </c>
      <c r="B12" s="18">
        <f>-Assumptions!B30</f>
        <v>155881042999.99994</v>
      </c>
    </row>
    <row r="13" spans="1:2" x14ac:dyDescent="0.25">
      <c r="A13" t="s">
        <v>64</v>
      </c>
      <c r="B13" s="18">
        <f>B11+B12</f>
        <v>593456994592.9736</v>
      </c>
    </row>
    <row r="14" spans="1:2" x14ac:dyDescent="0.25">
      <c r="A14" s="19" t="s">
        <v>65</v>
      </c>
      <c r="B14" s="24">
        <f>B13/Assumptions!B31</f>
        <v>184.4079886895406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42711469028.648964</v>
      </c>
    </row>
    <row r="18" spans="1:2" x14ac:dyDescent="0.25">
      <c r="A18" t="s">
        <v>60</v>
      </c>
      <c r="B18" s="18">
        <f>B17*Assumptions!B13</f>
        <v>484365401539.69293</v>
      </c>
    </row>
    <row r="19" spans="1:2" x14ac:dyDescent="0.25">
      <c r="A19" t="s">
        <v>61</v>
      </c>
      <c r="B19" s="18">
        <f>B18/(1+Assumptions!B26)^(5-0.5*Assumptions!B32)</f>
        <v>326492304766.99884</v>
      </c>
    </row>
    <row r="20" spans="1:2" x14ac:dyDescent="0.25">
      <c r="A20" t="s">
        <v>62</v>
      </c>
      <c r="B20" s="18">
        <f>Forecast!B17+B19</f>
        <v>472454903830.65564</v>
      </c>
    </row>
    <row r="21" spans="1:2" x14ac:dyDescent="0.25">
      <c r="A21" t="s">
        <v>63</v>
      </c>
      <c r="B21" s="18">
        <f>-Assumptions!B30</f>
        <v>155881043000</v>
      </c>
    </row>
    <row r="22" spans="1:2" x14ac:dyDescent="0.25">
      <c r="A22" t="s">
        <v>64</v>
      </c>
      <c r="B22" s="18">
        <f>B20+B21</f>
        <v>628335946830.6556</v>
      </c>
    </row>
    <row r="23" spans="1:2" x14ac:dyDescent="0.25">
      <c r="A23" s="19" t="s">
        <v>65</v>
      </c>
      <c r="B23" s="25">
        <f>B22/Assumptions!B31</f>
        <v>195.24610752266832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183.6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215.90487315771412</v>
      </c>
    </row>
    <row r="29" spans="1:2" x14ac:dyDescent="0.25">
      <c r="A29" s="19" t="s">
        <v>73</v>
      </c>
      <c r="B29" s="12">
        <f>B28/B26-1</f>
        <v>0.1759524681792708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0.071608</v>
      </c>
      <c r="B5" s="31">
        <v>218.82818961128862</v>
      </c>
      <c r="C5" s="31">
        <v>226.88761576498513</v>
      </c>
      <c r="D5" s="31">
        <v>236.62721803402584</v>
      </c>
      <c r="E5" s="31">
        <v>248.65271266841472</v>
      </c>
      <c r="F5" s="31">
        <v>263.9007360722224</v>
      </c>
    </row>
    <row r="6" spans="1:6" x14ac:dyDescent="0.25">
      <c r="A6" s="30">
        <v>0.081608</v>
      </c>
      <c r="B6" s="31">
        <v>195.02444352424993</v>
      </c>
      <c r="C6" s="31">
        <v>200.06272749816088</v>
      </c>
      <c r="D6" s="31">
        <v>205.95233551116587</v>
      </c>
      <c r="E6" s="31">
        <v>212.94070711888446</v>
      </c>
      <c r="F6" s="31">
        <v>221.38146088295193</v>
      </c>
    </row>
    <row r="7" spans="1:6" x14ac:dyDescent="0.25">
      <c r="A7" s="30">
        <v>0.091608</v>
      </c>
      <c r="B7" s="31">
        <v>177.381502528266</v>
      </c>
      <c r="C7" s="31">
        <v>180.66409902997847</v>
      </c>
      <c r="D7" s="32">
        <v>184.4079579026539</v>
      </c>
      <c r="E7" s="31">
        <v>188.72538494366364</v>
      </c>
      <c r="F7" s="31">
        <v>193.76836436946135</v>
      </c>
    </row>
    <row r="8" spans="1:6" x14ac:dyDescent="0.25">
      <c r="A8" s="30">
        <v>0.101608</v>
      </c>
      <c r="B8" s="31">
        <v>163.76811853564436</v>
      </c>
      <c r="C8" s="31">
        <v>165.96512279211728</v>
      </c>
      <c r="D8" s="31">
        <v>168.42257453790177</v>
      </c>
      <c r="E8" s="31">
        <v>171.1950306987557</v>
      </c>
      <c r="F8" s="31">
        <v>174.35342969387852</v>
      </c>
    </row>
    <row r="9" spans="1:6" x14ac:dyDescent="0.25">
      <c r="A9" s="30">
        <v>0.111608</v>
      </c>
      <c r="B9" s="31">
        <v>152.9353053782494</v>
      </c>
      <c r="C9" s="31">
        <v>154.42954315272323</v>
      </c>
      <c r="D9" s="31">
        <v>156.0739414174063</v>
      </c>
      <c r="E9" s="31">
        <v>157.89610049767296</v>
      </c>
      <c r="F9" s="31">
        <v>159.93082631762704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112625807000</v>
      </c>
      <c r="C5" s="18">
        <v>105295236000</v>
      </c>
      <c r="D5" s="18">
        <v>103468159000</v>
      </c>
      <c r="E5" s="18">
        <v>96495809000</v>
      </c>
      <c r="F5" s="8" t="s">
        <v>84</v>
      </c>
    </row>
    <row r="6" spans="1:6" x14ac:dyDescent="0.25">
      <c r="A6" t="s">
        <v>44</v>
      </c>
      <c r="B6" s="18">
        <v>35834867000</v>
      </c>
      <c r="C6" s="18">
        <v>29583990000</v>
      </c>
      <c r="D6" s="18">
        <v>27709144000</v>
      </c>
      <c r="E6" s="18">
        <v>19628593000</v>
      </c>
      <c r="F6" s="8" t="s">
        <v>85</v>
      </c>
    </row>
    <row r="7" spans="1:6" x14ac:dyDescent="0.25">
      <c r="A7" t="s">
        <v>86</v>
      </c>
      <c r="B7" s="18">
        <v>2247427000</v>
      </c>
      <c r="C7" s="18">
        <v>2417894000</v>
      </c>
      <c r="D7" s="18">
        <v>3055260000</v>
      </c>
      <c r="E7" s="18">
        <v>2858209000</v>
      </c>
      <c r="F7" s="8" t="s">
        <v>87</v>
      </c>
    </row>
    <row r="8" spans="1:6" x14ac:dyDescent="0.25">
      <c r="A8" t="s">
        <v>88</v>
      </c>
      <c r="B8" s="18">
        <v>2052465000</v>
      </c>
      <c r="C8" s="18">
        <v>2206388000</v>
      </c>
      <c r="D8" s="18">
        <v>4275877000</v>
      </c>
      <c r="E8" s="18">
        <v>2643484000</v>
      </c>
      <c r="F8" s="8" t="s">
        <v>89</v>
      </c>
    </row>
    <row r="9" spans="1:6" x14ac:dyDescent="0.25">
      <c r="A9" t="s">
        <v>90</v>
      </c>
      <c r="B9" s="18">
        <v>-8721486000</v>
      </c>
      <c r="C9" s="18">
        <v>-3651621000</v>
      </c>
      <c r="D9" s="18">
        <v>-375883000</v>
      </c>
      <c r="E9" s="18">
        <v>-3497368000</v>
      </c>
      <c r="F9" s="8" t="s">
        <v>91</v>
      </c>
    </row>
    <row r="10" spans="1:6" x14ac:dyDescent="0.25">
      <c r="A10" t="s">
        <v>92</v>
      </c>
      <c r="B10" s="18">
        <v>6729742000</v>
      </c>
      <c r="C10" s="18">
        <v>12817257000</v>
      </c>
      <c r="D10" s="18">
        <v>20483482000</v>
      </c>
      <c r="E10" s="18">
        <v>28462361000</v>
      </c>
      <c r="F10" s="8" t="s">
        <v>93</v>
      </c>
    </row>
    <row r="11" spans="1:6" x14ac:dyDescent="0.25">
      <c r="A11" t="s">
        <v>94</v>
      </c>
      <c r="B11" s="18">
        <v>162610785000</v>
      </c>
      <c r="C11" s="18">
        <v>137580808000</v>
      </c>
      <c r="D11" s="18">
        <v>126720993000</v>
      </c>
      <c r="E11" s="18">
        <v>117459352000</v>
      </c>
      <c r="F11" s="8" t="s">
        <v>95</v>
      </c>
    </row>
    <row r="12" spans="1:6" x14ac:dyDescent="0.25">
      <c r="A12" t="s">
        <v>32</v>
      </c>
      <c r="B12" s="34">
        <v>3218174000</v>
      </c>
      <c r="C12" s="34">
        <v>3230602000</v>
      </c>
      <c r="D12" s="34">
        <v>3252029000</v>
      </c>
      <c r="E12" s="34">
        <v>3296014000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2026-09-19T00:08:44Z</dcterms:modified>
</cp:coreProperties>
</file>