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<sst xmlns="http://schemas.openxmlformats.org/spreadsheetml/2006/main" count="116" uniqueCount="103">
  <si>
    <t>CapitaLand Ascendas REIT (A17U.SI)</t>
  </si>
  <si>
    <t>DCF Studio - Base case</t>
  </si>
  <si>
    <t>Blue figures on a cream fill are inputs. Every other figure is a formula - change an input and the model reprices. Currency figures are SGD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</si>
  <si>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</si>
  <si>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</si>
  <si>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</si>
  <si>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</si>
  <si>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</si>
  <si>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</si>
  <si>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</si>
  <si>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</si>
  <si>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</si>
  <si>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</si>
  <si>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</si>
  <si>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</si>
  <si>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</si>
  <si>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</si>
  <si>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</si>
  <si>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</si>
  <si>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</si>
  <si>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</si>
  <si>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</si>
  <si>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</si>
  <si>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(SGD m)</t>
  </si>
  <si>
    <t>Total debt (SGD m)</t>
  </si>
  <si>
    <t>Equity weight</t>
  </si>
  <si>
    <t>Debt weight</t>
  </si>
  <si>
    <t>WACC</t>
  </si>
  <si>
    <t>Base year</t>
  </si>
  <si>
    <t>Revenue, last reported year (SGD m)</t>
  </si>
  <si>
    <t>Fiscal year ended 2025-12-31</t>
  </si>
  <si>
    <t>Net debt (SGD m)</t>
  </si>
  <si>
    <t>Diluted shares</t>
  </si>
  <si>
    <t>Mid-year discounting (1 = yes, 0 = no)</t>
  </si>
  <si>
    <t>Terminal year on a steady-state footing (1 = yes, 0 = no)</t>
  </si>
  <si>
    <t>Forecast cashflows (SGD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</si>
  <si>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</si>
  <si>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</si>
  <si>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</si>
  <si>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</si>
  <si>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</si>
  <si>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</si>
  <si>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</si>
  <si>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</si>
  <si>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</si>
  <si>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</si>
  <si>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</si>
  <si>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</si>
  <si>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</si>
  <si>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</si>
  <si>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</si>
  <si>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</si>
  <si>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</si>
  <si>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(SGD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</si>
  <si>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</si>
  <si>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</si>
  <si>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</si>
  <si>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</si>
  <si>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</si>
  <si>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</si>
  <si>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</si>
  <si>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</si>
  <si>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</si>
  <si>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</si>
  <si>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</si>
  <si>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</si>
  <si>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</si>
  <si>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</si>
  <si>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</si>
  <si>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(SGD)</t>
  </si>
  <si>
    <t>Conversion, SGD to SGD</t>
  </si>
  <si>
    <t>Same currency, no conversion</t>
  </si>
  <si>
    <t>Value per share (SGD)</t>
  </si>
  <si>
    <t>Implied upside</t>
  </si>
  <si>
    <t>Value per share (SGD)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</si>
  <si>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</si>
  <si>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(SGD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</si>
  <si>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</si>
  <si>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</si>
  <si>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</si>
  <si>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</si>
  <si>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</si>
  <si>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</si>
  <si>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</si>
  <si>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</si>
  <si>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</si>
  <si>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</si>
  <si>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derived</t>
  </si>
  <si>
    <t>Capital 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</si>
  <si>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</si>
  <si>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</si>
  <si>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</si>
  <si>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</si>
  <si>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</si>
  <si>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</si>
  <si>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</si>
  <si>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</si>
  <si>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</si>
  <si>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Reported capital expenditure averages just 0.00%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</si>
  <si>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0.0%.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</si>
  <si>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</si>
  <si>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Current EV/EBITDA of 20.1x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</si>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</sst>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0.04385569425272329</v>
      </c>
    </row>
    <row r="7" spans="1:2" x14ac:dyDescent="0.25">
      <c r="A7" t="s">
        <v>5</v>
      </c>
      <c r="B7" s="6">
        <v>0.6286298007014207</v>
      </c>
    </row>
    <row r="8" spans="1:2" x14ac:dyDescent="0.25">
      <c r="A8" t="s">
        <v>6</v>
      </c>
      <c r="B8" s="6">
        <v>0.08332446835807567</v>
      </c>
    </row>
    <row r="9" spans="1:2" x14ac:dyDescent="0.25">
      <c r="A9" t="s">
        <v>7</v>
      </c>
      <c r="B9" s="6">
        <v>0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-0.3340257451295125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0.06686487507086049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0.6784</v>
      </c>
      <c r="C19" s="8" t="s">
        <v>19</v>
      </c>
    </row>
    <row r="20" spans="1:2" x14ac:dyDescent="0.25">
      <c r="A20" t="s">
        <v>20</v>
      </c>
      <c r="B20" s="10">
        <f>B17+B19*B18</f>
        <v>0.086096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11688801280</v>
      </c>
    </row>
    <row r="23" spans="1:2" x14ac:dyDescent="0.25">
      <c r="A23" t="s">
        <v>24</v>
      </c>
      <c r="B23" s="11">
        <v>7925004000</v>
      </c>
    </row>
    <row r="24" spans="1:2" x14ac:dyDescent="0.25">
      <c r="A24" t="s">
        <v>25</v>
      </c>
      <c r="B24" s="10">
        <f>B22/(B22+B23)</f>
        <v>0.5959476559053511</v>
      </c>
    </row>
    <row r="25" spans="1:2" x14ac:dyDescent="0.25">
      <c r="A25" t="s">
        <v>26</v>
      </c>
      <c r="B25" s="10">
        <f>1-B24</f>
        <v>0.40405234409464885</v>
      </c>
    </row>
    <row r="26" spans="1:2" x14ac:dyDescent="0.25">
      <c r="A26" t="s">
        <v>27</v>
      </c>
      <c r="B26" s="12">
        <f>B24*B20+B25*B21*(1-B8)</f>
        <v>0.06686487507086049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1538574000</v>
      </c>
      <c r="C29" s="8" t="s">
        <v>30</v>
      </c>
    </row>
    <row r="30" spans="1:2" x14ac:dyDescent="0.25">
      <c r="A30" t="s">
        <v>31</v>
      </c>
      <c r="B30" s="11">
        <v>7715560000</v>
      </c>
    </row>
    <row r="31" spans="1:2" x14ac:dyDescent="0.25">
      <c r="A31" t="s">
        <v>32</v>
      </c>
      <c r="B31" s="13">
        <v>4519151000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0.04385569425272329</v>
      </c>
      <c r="C5" s="10">
        <f>Assumptions!B6</f>
        <v>0.04385569425272329</v>
      </c>
      <c r="D5" s="10">
        <f>Assumptions!B6</f>
        <v>0.04385569425272329</v>
      </c>
      <c r="E5" s="10">
        <f>Assumptions!B6</f>
        <v>0.04385569425272329</v>
      </c>
      <c r="F5" s="10">
        <f>Assumptions!B6</f>
        <v>0.04385569425272329</v>
      </c>
    </row>
    <row r="6" spans="1:6" x14ac:dyDescent="0.25">
      <c r="A6" t="s">
        <v>43</v>
      </c>
      <c r="B6" s="18">
        <f>Assumptions!B29*(1+B5)</f>
        <v>1606049230.9291894</v>
      </c>
      <c r="C6" s="18">
        <f>B6*(1+C5)</f>
        <v>1676483634.9556413</v>
      </c>
      <c r="D6" s="18">
        <f>C6*(1+D5)</f>
        <v>1750006988.66995</v>
      </c>
      <c r="E6" s="18">
        <f>D6*(1+E5)</f>
        <v>1826754760.1051884</v>
      </c>
      <c r="F6" s="18">
        <f>E6*(1+F5)</f>
        <v>1906868358.3390684</v>
      </c>
    </row>
    <row r="7" spans="1:6" x14ac:dyDescent="0.25">
      <c r="A7" t="s">
        <v>5</v>
      </c>
      <c r="B7" s="10">
        <f>Assumptions!B7</f>
        <v>0.6286298007014207</v>
      </c>
      <c r="C7" s="10">
        <f>Assumptions!B7</f>
        <v>0.6286298007014207</v>
      </c>
      <c r="D7" s="10">
        <f>Assumptions!B7</f>
        <v>0.6286298007014207</v>
      </c>
      <c r="E7" s="10">
        <f>Assumptions!B7</f>
        <v>0.6286298007014207</v>
      </c>
      <c r="F7" s="10">
        <f>Assumptions!B7</f>
        <v>0.6286298007014207</v>
      </c>
    </row>
    <row r="8" spans="1:6" x14ac:dyDescent="0.25">
      <c r="A8" t="s">
        <v>44</v>
      </c>
      <c r="B8" s="18">
        <f>B6*B7</f>
        <v>1009610407.9556863</v>
      </c>
      <c r="C8" s="18">
        <f>C6*C7</f>
        <v>1053887573.3213581</v>
      </c>
      <c r="D8" s="18">
        <f>D6*D7</f>
        <v>1100106544.513684</v>
      </c>
      <c r="E8" s="18">
        <f>E6*E7</f>
        <v>1148352480.7752962</v>
      </c>
      <c r="F8" s="18">
        <f>F6*F7</f>
        <v>1198714276.0665338</v>
      </c>
    </row>
    <row r="9" spans="1:6" x14ac:dyDescent="0.25">
      <c r="A9" t="s">
        <v>45</v>
      </c>
      <c r="B9" s="18">
        <f>B8*(1-Assumptions!B8)</f>
        <v>925485157.4639989</v>
      </c>
      <c r="C9" s="18">
        <f>C8*(1-Assumptions!B8)</f>
        <v>966072951.5651735</v>
      </c>
      <c r="D9" s="18">
        <f>D8*(1-Assumptions!B8)</f>
        <v>1008440751.5548416</v>
      </c>
      <c r="E9" s="18">
        <f>E8*(1-Assumptions!B8)</f>
        <v>1052666620.8270174</v>
      </c>
      <c r="F9" s="18">
        <f>F8*(1-Assumptions!B8)</f>
        <v>1098832046.3000543</v>
      </c>
    </row>
    <row r="10" spans="1:6" x14ac:dyDescent="0.25">
      <c r="A10" t="s">
        <v>46</v>
      </c>
      <c r="B10" s="18">
        <f>B6*Assumptions!B9</f>
        <v>0</v>
      </c>
      <c r="C10" s="18">
        <f>C6*Assumptions!B9</f>
        <v>0</v>
      </c>
      <c r="D10" s="18">
        <f>D6*Assumptions!B9</f>
        <v>0</v>
      </c>
      <c r="E10" s="18">
        <f>E6*Assumptions!B9</f>
        <v>0</v>
      </c>
      <c r="F10" s="18">
        <f>F6*Assumptions!B9</f>
        <v>0</v>
      </c>
    </row>
    <row r="11" spans="1:6" x14ac:dyDescent="0.25">
      <c r="A11" t="s">
        <v>47</v>
      </c>
      <c r="B11" s="18">
        <f>-B6*Assumptions!B10</f>
        <v>-16060492.309291895</v>
      </c>
      <c r="C11" s="18">
        <f>-C6*Assumptions!B10</f>
        <v>-16764836.349556413</v>
      </c>
      <c r="D11" s="18">
        <f>-D6*Assumptions!B10</f>
        <v>-17500069.8866995</v>
      </c>
      <c r="E11" s="18">
        <f>-E6*Assumptions!B10</f>
        <v>-18267547.601051886</v>
      </c>
      <c r="F11" s="18">
        <f>-F6*Assumptions!B10</f>
        <v>-19068683.583390683</v>
      </c>
    </row>
    <row r="12" spans="1:6" x14ac:dyDescent="0.25">
      <c r="A12" t="s">
        <v>48</v>
      </c>
      <c r="B12" s="18">
        <f>-(B6-Assumptions!B29)*Assumptions!B11</f>
        <v>22538464.288908433</v>
      </c>
      <c r="C12" s="18">
        <f>-(C6-B6)*Assumptions!B11</f>
        <v>23526904.287688706</v>
      </c>
      <c r="D12" s="18">
        <f>-(D6-C6)*Assumptions!B11</f>
        <v>24558693.008842688</v>
      </c>
      <c r="E12" s="18">
        <f>-(E6-D6)*Assumptions!B11</f>
        <v>25635731.54068501</v>
      </c>
      <c r="F12" s="18">
        <f>-(F6-E6)*Assumptions!B11</f>
        <v>26760004.345078178</v>
      </c>
    </row>
    <row r="13" spans="1:6" x14ac:dyDescent="0.25">
      <c r="A13" s="19" t="s">
        <v>49</v>
      </c>
      <c r="B13" s="20">
        <f>B9+B10+B11+B12</f>
        <v>931963129.4436156</v>
      </c>
      <c r="C13" s="20">
        <f>C9+C10+C11+C12</f>
        <v>972835019.5033058</v>
      </c>
      <c r="D13" s="20">
        <f>D9+D10+D11+D12</f>
        <v>1015499374.6769848</v>
      </c>
      <c r="E13" s="20">
        <f>E9+E10+E11+E12</f>
        <v>1060034804.7666506</v>
      </c>
      <c r="F13" s="20">
        <f>F9+F10+F11+F12</f>
        <v>1106523367.0617418</v>
      </c>
    </row>
    <row r="14" spans="1:6" x14ac:dyDescent="0.25">
      <c r="A14" t="s">
        <v>50</v>
      </c>
      <c r="B14" s="21">
        <f>1/(1+Assumptions!$B$26)^(1-0.5*Assumptions!$B$32)</f>
        <v>0.9681558891830772</v>
      </c>
      <c r="C14" s="21">
        <f>1/(1+Assumptions!$B$26)^(2-0.5*Assumptions!$B$32)</f>
        <v>0.9074775182928138</v>
      </c>
      <c r="D14" s="21">
        <f>1/(1+Assumptions!$B$26)^(3-0.5*Assumptions!$B$32)</f>
        <v>0.8506021141923336</v>
      </c>
      <c r="E14" s="21">
        <f>1/(1+Assumptions!$B$26)^(4-0.5*Assumptions!$B$32)</f>
        <v>0.7972913290784244</v>
      </c>
      <c r="F14" s="21">
        <f>1/(1+Assumptions!$B$26)^(5-0.5*Assumptions!$B$32)</f>
        <v>0.7473217533996223</v>
      </c>
    </row>
    <row r="15" spans="1:6" x14ac:dyDescent="0.25">
      <c r="A15" s="19" t="s">
        <v>51</v>
      </c>
      <c r="B15" s="20">
        <f>B13*B14</f>
        <v>902285592.2723268</v>
      </c>
      <c r="C15" s="20">
        <f>C13*C14</f>
        <v>882825909.207201</v>
      </c>
      <c r="D15" s="20">
        <f>D13*D14</f>
        <v>863785915.0612359</v>
      </c>
      <c r="E15" s="20">
        <f>E13*E14</f>
        <v>845156558.3617909</v>
      </c>
      <c r="F15" s="20">
        <f>F13*F14</f>
        <v>826928982.8502347</v>
      </c>
    </row>
    <row r="17" spans="1:2" x14ac:dyDescent="0.25">
      <c r="A17" s="22" t="s">
        <v>52</v>
      </c>
      <c r="B17" s="23">
        <f>SUM(B15:F15)</f>
        <v>4320982957.7527895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1106523367.0617418</v>
      </c>
    </row>
    <row r="5" spans="1:2" x14ac:dyDescent="0.25">
      <c r="A5" t="s">
        <v>56</v>
      </c>
      <c r="B5" s="18">
        <f>IF(Assumptions!$B$33=0,B4,B4-Forecast!F11-Forecast!F10-Forecast!F12)</f>
        <v>1098832046.3000543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0.3738883827047622</v>
      </c>
    </row>
    <row r="7" spans="1:2" x14ac:dyDescent="0.25">
      <c r="A7" t="s">
        <v>58</v>
      </c>
      <c r="B7" s="18">
        <f>-MAX(Forecast!F9,0)*B6</f>
        <v>-410840536.6552917</v>
      </c>
    </row>
    <row r="8" spans="1:2" x14ac:dyDescent="0.25">
      <c r="A8" t="s">
        <v>59</v>
      </c>
      <c r="B8" s="18">
        <f>IF(OR(Assumptions!$B$33=0,Assumptions!B12&lt;=0),B5,MAX(B5+B7,0))</f>
        <v>687991509.6447626</v>
      </c>
    </row>
    <row r="9" spans="1:2" x14ac:dyDescent="0.25">
      <c r="A9" t="s">
        <v>60</v>
      </c>
      <c r="B9" s="18">
        <f>B8*(1+Assumptions!B12)/(Assumptions!B26-Assumptions!B12)</f>
        <v>16844462002.866959</v>
      </c>
    </row>
    <row r="10" spans="1:2" x14ac:dyDescent="0.25">
      <c r="A10" t="s">
        <v>61</v>
      </c>
      <c r="B10" s="18">
        <f>B9/(1+Assumptions!B26)^(5-0.5*Assumptions!B32)</f>
        <v>12588232879.05585</v>
      </c>
    </row>
    <row r="11" spans="1:2" x14ac:dyDescent="0.25">
      <c r="A11" t="s">
        <v>62</v>
      </c>
      <c r="B11" s="18">
        <f>Forecast!B17+B10</f>
        <v>16909215836.80864</v>
      </c>
    </row>
    <row r="12" spans="1:2" x14ac:dyDescent="0.25">
      <c r="A12" t="s">
        <v>63</v>
      </c>
      <c r="B12" s="18">
        <f>-Assumptions!B30</f>
        <v>-7715560000</v>
      </c>
    </row>
    <row r="13" spans="1:2" x14ac:dyDescent="0.25">
      <c r="A13" t="s">
        <v>64</v>
      </c>
      <c r="B13" s="18">
        <f>B11+B12</f>
        <v>9193655836.80864</v>
      </c>
    </row>
    <row r="14" spans="1:2" x14ac:dyDescent="0.25">
      <c r="A14" s="19" t="s">
        <v>65</v>
      </c>
      <c r="B14" s="24">
        <f>B13/Assumptions!B31</f>
        <v>2.034376774931539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1198714276.0665338</v>
      </c>
    </row>
    <row r="18" spans="1:2" x14ac:dyDescent="0.25">
      <c r="A18" t="s">
        <v>60</v>
      </c>
      <c r="B18" s="18">
        <f>B17*Assumptions!B13</f>
        <v>23974285521.330677</v>
      </c>
    </row>
    <row r="19" spans="1:2" x14ac:dyDescent="0.25">
      <c r="A19" t="s">
        <v>61</v>
      </c>
      <c r="B19" s="18">
        <f>B18/(1+Assumptions!B26)^(5-0.5*Assumptions!B32)</f>
        <v>17916505092.30402</v>
      </c>
    </row>
    <row r="20" spans="1:2" x14ac:dyDescent="0.25">
      <c r="A20" t="s">
        <v>62</v>
      </c>
      <c r="B20" s="18">
        <f>Forecast!B17+B19</f>
        <v>22237488050.05681</v>
      </c>
    </row>
    <row r="21" spans="1:2" x14ac:dyDescent="0.25">
      <c r="A21" t="s">
        <v>63</v>
      </c>
      <c r="B21" s="18">
        <f>-Assumptions!B30</f>
        <v>-7715560000</v>
      </c>
    </row>
    <row r="22" spans="1:2" x14ac:dyDescent="0.25">
      <c r="A22" t="s">
        <v>64</v>
      </c>
      <c r="B22" s="18">
        <f>B20+B21</f>
        <v>14521928050.056808</v>
      </c>
    </row>
    <row r="23" spans="1:2" x14ac:dyDescent="0.25">
      <c r="A23" s="19" t="s">
        <v>65</v>
      </c>
      <c r="B23" s="25">
        <f>B22/Assumptions!B31</f>
        <v>3.2134195228388713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2.34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2.034376774931539</v>
      </c>
    </row>
    <row r="29" spans="1:2" x14ac:dyDescent="0.25">
      <c r="A29" s="19" t="s">
        <v>73</v>
      </c>
      <c r="B29" s="12">
        <f>B28/B26-1</f>
        <v>-0.13060821584122262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0.046865</v>
      </c>
      <c r="B5" s="31">
        <v>3.688000496371398</v>
      </c>
      <c r="C5" s="31">
        <v>3.7727367990703193</v>
      </c>
      <c r="D5" s="31">
        <v>3.8870894897546266</v>
      </c>
      <c r="E5" s="31">
        <v>4.057399856285621</v>
      </c>
      <c r="F5" s="31">
        <v>4.354410851693246</v>
      </c>
    </row>
    <row r="6" spans="1:6" x14ac:dyDescent="0.25">
      <c r="A6" s="30">
        <v>0.056865</v>
      </c>
      <c r="B6" s="31">
        <v>2.6551322855138104</v>
      </c>
      <c r="C6" s="31">
        <v>2.6718013644858014</v>
      </c>
      <c r="D6" s="31">
        <v>2.688470443457791</v>
      </c>
      <c r="E6" s="31">
        <v>2.7051395224297816</v>
      </c>
      <c r="F6" s="31">
        <v>2.7218086014017704</v>
      </c>
    </row>
    <row r="7" spans="1:6" x14ac:dyDescent="0.25">
      <c r="A7" s="30">
        <v>0.066865</v>
      </c>
      <c r="B7" s="31">
        <v>2.0071939855722967</v>
      </c>
      <c r="C7" s="31">
        <v>2.0207819066125214</v>
      </c>
      <c r="D7" s="32">
        <v>2.0343698276527458</v>
      </c>
      <c r="E7" s="31">
        <v>2.0479577486929705</v>
      </c>
      <c r="F7" s="31">
        <v>2.0615456697331944</v>
      </c>
    </row>
    <row r="8" spans="1:6" x14ac:dyDescent="0.25">
      <c r="A8" s="30">
        <v>0.076865</v>
      </c>
      <c r="B8" s="31">
        <v>1.5281029776715855</v>
      </c>
      <c r="C8" s="31">
        <v>1.539437159051205</v>
      </c>
      <c r="D8" s="31">
        <v>1.5507713404308232</v>
      </c>
      <c r="E8" s="31">
        <v>1.5621055218104427</v>
      </c>
      <c r="F8" s="31">
        <v>1.5734397031900613</v>
      </c>
    </row>
    <row r="9" spans="1:6" x14ac:dyDescent="0.25">
      <c r="A9" s="30">
        <v>0.086865</v>
      </c>
      <c r="B9" s="31">
        <v>1.1595333915630728</v>
      </c>
      <c r="C9" s="31">
        <v>1.1691541526160454</v>
      </c>
      <c r="D9" s="31">
        <v>1.1787749136690173</v>
      </c>
      <c r="E9" s="31">
        <v>1.1883956747219895</v>
      </c>
      <c r="F9" s="31">
        <v>1.1980164357749612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1538574000</v>
      </c>
      <c r="C5" s="18">
        <v>1523046000</v>
      </c>
      <c r="D5" s="18">
        <v>1479778000</v>
      </c>
      <c r="E5" s="18">
        <v>1352686000</v>
      </c>
      <c r="F5" s="8" t="s">
        <v>84</v>
      </c>
    </row>
    <row r="6" spans="1:6" x14ac:dyDescent="0.25">
      <c r="A6" t="s">
        <v>44</v>
      </c>
      <c r="B6" s="18">
        <v>963547000</v>
      </c>
      <c r="C6" s="18">
        <v>951343000</v>
      </c>
      <c r="D6" s="18">
        <v>920380000</v>
      </c>
      <c r="E6" s="18">
        <v>867959000</v>
      </c>
      <c r="F6" s="8" t="s">
        <v>85</v>
      </c>
    </row>
    <row r="7" spans="1:6" x14ac:dyDescent="0.25">
      <c r="A7" t="s">
        <v>86</v>
      </c>
      <c r="B7" s="18">
        <v>0</v>
      </c>
      <c r="C7" s="18">
        <v>0</v>
      </c>
      <c r="D7" s="18">
        <v>0</v>
      </c>
      <c r="E7" s="18">
        <v>0</v>
      </c>
      <c r="F7" s="8" t="s">
        <v>87</v>
      </c>
    </row>
    <row r="8" spans="1:6" x14ac:dyDescent="0.25">
      <c r="A8" t="s">
        <v>88</v>
      </c>
      <c r="B8" s="18">
        <v>0</v>
      </c>
      <c r="C8" s="18">
        <v>0</v>
      </c>
      <c r="D8" s="18">
        <v>0</v>
      </c>
      <c r="E8" s="18">
        <v>0</v>
      </c>
      <c r="F8" s="8" t="s">
        <v>87</v>
      </c>
    </row>
    <row r="9" spans="1:6" x14ac:dyDescent="0.25">
      <c r="A9" t="s">
        <v>89</v>
      </c>
      <c r="B9" s="18">
        <v>-61409000</v>
      </c>
      <c r="C9" s="18">
        <v>32939000</v>
      </c>
      <c r="D9" s="18">
        <v>-42452000</v>
      </c>
      <c r="E9" s="18">
        <v>-171866000</v>
      </c>
      <c r="F9" s="8" t="s">
        <v>90</v>
      </c>
    </row>
    <row r="10" spans="1:6" x14ac:dyDescent="0.25">
      <c r="A10" t="s">
        <v>91</v>
      </c>
      <c r="B10" s="18">
        <v>7925004000</v>
      </c>
      <c r="C10" s="18">
        <v>7154673000</v>
      </c>
      <c r="D10" s="18">
        <v>7167204000</v>
      </c>
      <c r="E10" s="18">
        <v>6789300000</v>
      </c>
      <c r="F10" s="8" t="s">
        <v>92</v>
      </c>
    </row>
    <row r="11" spans="1:6" x14ac:dyDescent="0.25">
      <c r="A11" t="s">
        <v>93</v>
      </c>
      <c r="B11" s="18">
        <v>209444000</v>
      </c>
      <c r="C11" s="18">
        <v>167741000</v>
      </c>
      <c r="D11" s="18">
        <v>221579000</v>
      </c>
      <c r="E11" s="18">
        <v>217018000</v>
      </c>
      <c r="F11" s="8" t="s">
        <v>94</v>
      </c>
    </row>
    <row r="12" spans="1:6" x14ac:dyDescent="0.25">
      <c r="A12" t="s">
        <v>32</v>
      </c>
      <c r="B12" s="34">
        <v>4519151000</v>
      </c>
      <c r="C12" s="34">
        <v>4395569000</v>
      </c>
      <c r="D12" s="34">
        <v>4316900000</v>
      </c>
      <c r="E12" s="34">
        <v>4199719000</v>
      </c>
      <c r="F12" s="8" t="s">
        <v>95</v>
      </c>
    </row>
    <row r="15" spans="1:1" x14ac:dyDescent="0.25">
      <c r="A15" s="19" t="s">
        <v>96</v>
      </c>
    </row>
    <row r="16" ht="22" customHeight="1" spans="1:6" x14ac:dyDescent="0.25">
      <c r="A16" s="35" t="s">
        <v>97</v>
      </c>
      <c r="B16" s="35"/>
      <c r="C16" s="35"/>
      <c r="D16" s="35"/>
      <c r="E16" s="35"/>
      <c r="F16" s="35"/>
    </row>
    <row r="17" ht="86" customHeight="1" spans="1:6" x14ac:dyDescent="0.25">
      <c r="A17" s="35" t="s">
        <v>98</v>
      </c>
      <c r="B17" s="35"/>
      <c r="C17" s="35"/>
      <c r="D17" s="35"/>
      <c r="E17" s="35"/>
      <c r="F17" s="35"/>
    </row>
    <row r="18" ht="54" customHeight="1" spans="1:6" x14ac:dyDescent="0.25">
      <c r="A18" s="35" t="s">
        <v>99</v>
      </c>
      <c r="B18" s="35"/>
      <c r="C18" s="35"/>
      <c r="D18" s="35"/>
      <c r="E18" s="35"/>
      <c r="F18" s="35"/>
    </row>
    <row r="19" ht="22" customHeight="1" spans="1:6" x14ac:dyDescent="0.25">
      <c r="A19" s="35" t="s">
        <v>100</v>
      </c>
      <c r="B19" s="35"/>
      <c r="C19" s="35"/>
      <c r="D19" s="35"/>
      <c r="E19" s="35"/>
      <c r="F19" s="35"/>
    </row>
    <row r="20" ht="38" customHeight="1" spans="1:6" x14ac:dyDescent="0.25">
      <c r="A20" s="35" t="s">
        <v>101</v>
      </c>
      <c r="B20" s="35"/>
      <c r="C20" s="35"/>
      <c r="D20" s="35"/>
      <c r="E20" s="35"/>
      <c r="F20" s="35"/>
    </row>
    <row r="22" spans="1:1" x14ac:dyDescent="0.25">
      <c r="A22" s="36" t="s">
        <v>102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2026-09-19T00:09:43Z</dcterms:modified>
</cp:coreProperties>
</file>