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<sst xmlns="http://schemas.openxmlformats.org/spreadsheetml/2006/main" count="114" uniqueCount="102">
  <si>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ABB Ltd (ABBN.SW)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</si>
  <si>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</si>
  <si>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</si>
  <si>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</si>
  <si>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</si>
  <si>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</si>
  <si>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</si>
  <si>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</si>
  <si>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</si>
  <si>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</si>
  <si>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</si>
  <si>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</si>
  <si>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</si>
  <si>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</si>
  <si>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</si>
  <si>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</si>
  <si>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CHF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</si>
  <si>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</si>
  <si>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</si>
  <si>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</si>
  <si>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</si>
  <si>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</si>
  <si>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</si>
  <si>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</si>
  <si>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</si>
  <si>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</si>
  <si>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</si>
  <si>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</si>
  <si>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</si>
  <si>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</si>
  <si>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</si>
  <si>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</si>
  <si>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</si>
  <si>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</si>
  <si>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</si>
  <si>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</si>
  <si>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</si>
  <si>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</si>
  <si>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</si>
  <si>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</si>
  <si>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</si>
  <si>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</si>
  <si>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</si>
  <si>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</si>
  <si>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</si>
  <si>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</si>
  <si>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</si>
  <si>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</si>
  <si>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</si>
  <si>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</si>
  <si>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</si>
  <si>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</si>
  <si>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</si>
  <si>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</si>
  <si>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</si>
  <si>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</si>
  <si>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</si>
  <si>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</si>
  <si>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</si>
  <si>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</si>
  <si>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</si>
  <si>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</si>
  <si>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</si>
  <si>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</si>
  <si>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</si>
  <si>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</si>
  <si>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</si>
  <si>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</si>
  <si>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</si>
  <si>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(CHF)</t>
  </si>
  <si>
    <t>Conversion, USD to CHF</t>
  </si>
  <si>
    <t>USD/CHF at 0.8218</t>
  </si>
  <si>
    <t>Value per share (CHF)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</si>
  <si>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</si>
  <si>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</si>
  <si>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</si>
  <si>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</si>
  <si>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</si>
  <si>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</si>
  <si>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</si>
  <si>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</si>
  <si>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</si>
  <si>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</si>
  <si>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</si>
  <si>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</si>
  <si>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</si>
  <si>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</si>
  <si>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</si>
  <si>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</si>
  <si>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</si>
  <si>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</si>
  <si>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</si>
  <si>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</si>
  <si>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</si>
  <si>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</si>
  <si>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</si>
  <si>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</si>
  <si>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</si>
  <si>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USD, trades in CHF. Modelled in USD, converted at the end.</t>
  </si>
  <si>
    <t>Note: Risk-free rate is an assumption: CHF assumption - no free live source available for this market.</t>
  </si>
  <si>
    <t>Current EV/EBITDA of 22.5x sits outside a defensible 3-20x band, so the exit multiple is capped at 20.0x. A multiple that far out usually means EBITDA is the wrong denominator for this business.</t>
  </si>
  <si>
    <t>Data: Yahoo Finance. Risk-free rate: CHF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</si>
</sst>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0.04101688440859852</v>
      </c>
    </row>
    <row r="7" spans="1:2" x14ac:dyDescent="0.25">
      <c r="A7" t="s">
        <v>5</v>
      </c>
      <c r="B7" s="6">
        <v>0.14470329718969105</v>
      </c>
    </row>
    <row r="8" spans="1:2" x14ac:dyDescent="0.25">
      <c r="A8" t="s">
        <v>6</v>
      </c>
      <c r="B8" s="6">
        <v>0.15</v>
      </c>
    </row>
    <row r="9" spans="1:2" x14ac:dyDescent="0.25">
      <c r="A9" t="s">
        <v>7</v>
      </c>
      <c r="B9" s="6">
        <v>0.025299359391008712</v>
      </c>
    </row>
    <row r="10" spans="1:2" x14ac:dyDescent="0.25">
      <c r="A10" t="s">
        <v>8</v>
      </c>
      <c r="B10" s="6">
        <v>0.026505758272511688</v>
      </c>
    </row>
    <row r="11" spans="1:2" x14ac:dyDescent="0.25">
      <c r="A11" t="s">
        <v>9</v>
      </c>
      <c r="B11" s="6">
        <v>-0.07203389830508475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0.18170408883782696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0.005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1.00536</v>
      </c>
      <c r="C19" s="8" t="s">
        <v>19</v>
      </c>
    </row>
    <row r="20" spans="1:2" x14ac:dyDescent="0.25">
      <c r="A20" t="s">
        <v>20</v>
      </c>
      <c r="B20" s="10">
        <f>B17+B19*B18</f>
        <v>0.0602948</v>
      </c>
    </row>
    <row r="21" spans="1:3" x14ac:dyDescent="0.25">
      <c r="A21" t="s">
        <v>21</v>
      </c>
      <c r="B21" s="6">
        <v>0.010239314204071913</v>
      </c>
      <c r="C21" s="8" t="s">
        <v>22</v>
      </c>
    </row>
    <row r="22" spans="1:2" x14ac:dyDescent="0.25">
      <c r="A22" t="s">
        <v>23</v>
      </c>
      <c r="B22" s="11">
        <v>144897277952</v>
      </c>
    </row>
    <row r="23" spans="1:2" x14ac:dyDescent="0.25">
      <c r="A23" t="s">
        <v>24</v>
      </c>
      <c r="B23" s="11">
        <v>9090000000</v>
      </c>
    </row>
    <row r="24" spans="1:2" x14ac:dyDescent="0.25">
      <c r="A24" t="s">
        <v>25</v>
      </c>
      <c r="B24" s="10">
        <f>B22/(B22+B23)</f>
        <v>0.9409691493940592</v>
      </c>
    </row>
    <row r="25" spans="1:2" x14ac:dyDescent="0.25">
      <c r="A25" t="s">
        <v>26</v>
      </c>
      <c r="B25" s="10">
        <f>1-B24</f>
        <v>0.05903085060594082</v>
      </c>
    </row>
    <row r="26" spans="1:2" x14ac:dyDescent="0.25">
      <c r="A26" t="s">
        <v>27</v>
      </c>
      <c r="B26" s="12">
        <f>B24*B20+B25*B21*(1-B8)</f>
        <v>0.0572493167819096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33220000000</v>
      </c>
      <c r="C29" s="8" t="s">
        <v>30</v>
      </c>
    </row>
    <row r="30" spans="1:2" x14ac:dyDescent="0.25">
      <c r="A30" t="s">
        <v>31</v>
      </c>
      <c r="B30" s="11">
        <v>2469000000</v>
      </c>
    </row>
    <row r="31" spans="1:2" x14ac:dyDescent="0.25">
      <c r="A31" t="s">
        <v>32</v>
      </c>
      <c r="B31" s="13">
        <v>1831000000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0.04101688440859852</v>
      </c>
      <c r="C5" s="10">
        <f>Assumptions!B6</f>
        <v>0.04101688440859852</v>
      </c>
      <c r="D5" s="10">
        <f>Assumptions!B6</f>
        <v>0.04101688440859852</v>
      </c>
      <c r="E5" s="10">
        <f>Assumptions!B6</f>
        <v>0.04101688440859852</v>
      </c>
      <c r="F5" s="10">
        <f>Assumptions!B6</f>
        <v>0.04101688440859852</v>
      </c>
    </row>
    <row r="6" spans="1:6" x14ac:dyDescent="0.25">
      <c r="A6" t="s">
        <v>43</v>
      </c>
      <c r="B6" s="18">
        <f>Assumptions!B29*(1+B5)</f>
        <v>34582580900.05364</v>
      </c>
      <c r="C6" s="18">
        <f>B6*(1+C5)</f>
        <v>36001050623.38215</v>
      </c>
      <c r="D6" s="18">
        <f>C6*(1+D5)</f>
        <v>37477701555.38952</v>
      </c>
      <c r="E6" s="18">
        <f>D6*(1+E5)</f>
        <v>39014920107.986885</v>
      </c>
      <c r="F6" s="18">
        <f>E6*(1+F5)</f>
        <v>40615190576.26689</v>
      </c>
    </row>
    <row r="7" spans="1:6" x14ac:dyDescent="0.25">
      <c r="A7" t="s">
        <v>5</v>
      </c>
      <c r="B7" s="10">
        <f>Assumptions!B7</f>
        <v>0.14470329718969105</v>
      </c>
      <c r="C7" s="10">
        <f>Assumptions!B7</f>
        <v>0.14470329718969105</v>
      </c>
      <c r="D7" s="10">
        <f>Assumptions!B7</f>
        <v>0.14470329718969105</v>
      </c>
      <c r="E7" s="10">
        <f>Assumptions!B7</f>
        <v>0.14470329718969105</v>
      </c>
      <c r="F7" s="10">
        <f>Assumptions!B7</f>
        <v>0.14470329718969105</v>
      </c>
    </row>
    <row r="8" spans="1:6" x14ac:dyDescent="0.25">
      <c r="A8" t="s">
        <v>44</v>
      </c>
      <c r="B8" s="18">
        <f>B6*B7</f>
        <v>5004213481.566996</v>
      </c>
      <c r="C8" s="18">
        <f>C6*C7</f>
        <v>5209470727.496379</v>
      </c>
      <c r="D8" s="18">
        <f>D6*D7</f>
        <v>5423146986.156076</v>
      </c>
      <c r="E8" s="18">
        <f>E6*E7</f>
        <v>5645587579.21808</v>
      </c>
      <c r="F8" s="18">
        <f>F6*F7</f>
        <v>5877151992.373487</v>
      </c>
    </row>
    <row r="9" spans="1:6" x14ac:dyDescent="0.25">
      <c r="A9" t="s">
        <v>45</v>
      </c>
      <c r="B9" s="18">
        <f>B8*(1-Assumptions!B8)</f>
        <v>4253581459.3319464</v>
      </c>
      <c r="C9" s="18">
        <f>C8*(1-Assumptions!B8)</f>
        <v>4428050118.371922</v>
      </c>
      <c r="D9" s="18">
        <f>D8*(1-Assumptions!B8)</f>
        <v>4609674938.232665</v>
      </c>
      <c r="E9" s="18">
        <f>E8*(1-Assumptions!B8)</f>
        <v>4798749442.335367</v>
      </c>
      <c r="F9" s="18">
        <f>F8*(1-Assumptions!B8)</f>
        <v>4995579193.517465</v>
      </c>
    </row>
    <row r="10" spans="1:6" x14ac:dyDescent="0.25">
      <c r="A10" t="s">
        <v>46</v>
      </c>
      <c r="B10" s="18">
        <f>B6*Assumptions!B9</f>
        <v>874917142.8590907</v>
      </c>
      <c r="C10" s="18">
        <f>C6*Assumptions!B9</f>
        <v>910803518.1748432</v>
      </c>
      <c r="D10" s="18">
        <f>D6*Assumptions!B9</f>
        <v>948161840.7987657</v>
      </c>
      <c r="E10" s="18">
        <f>E6*Assumptions!B9</f>
        <v>987052485.4234526</v>
      </c>
      <c r="F10" s="18">
        <f>F6*Assumptions!B9</f>
        <v>1027538303.1232864</v>
      </c>
    </row>
    <row r="11" spans="1:6" x14ac:dyDescent="0.25">
      <c r="A11" t="s">
        <v>47</v>
      </c>
      <c r="B11" s="18">
        <f>-B6*Assumptions!B10</f>
        <v>-916637529.7764015</v>
      </c>
      <c r="C11" s="18">
        <f>-C6*Assumptions!B10</f>
        <v>-954235145.3798234</v>
      </c>
      <c r="D11" s="18">
        <f>-D6*Assumptions!B10</f>
        <v>-993374898.0364898</v>
      </c>
      <c r="E11" s="18">
        <f>-E6*Assumptions!B10</f>
        <v>-1034120041.403656</v>
      </c>
      <c r="F11" s="18">
        <f>-F6*Assumptions!B10</f>
        <v>-1076536423.606525</v>
      </c>
    </row>
    <row r="12" spans="1:6" x14ac:dyDescent="0.25">
      <c r="A12" t="s">
        <v>48</v>
      </c>
      <c r="B12" s="18">
        <f>-(B6-Assumptions!B29)*Assumptions!B11</f>
        <v>98152013.98691492</v>
      </c>
      <c r="C12" s="18">
        <f>-(C6-B6)*Assumptions!B11</f>
        <v>102177903.79908733</v>
      </c>
      <c r="D12" s="18">
        <f>-(D6-C6)*Assumptions!B11</f>
        <v>106368923.0683275</v>
      </c>
      <c r="E12" s="18">
        <f>-(E6-D6)*Assumptions!B11</f>
        <v>110731844.89048825</v>
      </c>
      <c r="F12" s="18">
        <f>-(F6-E6)*Assumptions!B11</f>
        <v>115273720.17271233</v>
      </c>
    </row>
    <row r="13" spans="1:6" x14ac:dyDescent="0.25">
      <c r="A13" s="19" t="s">
        <v>49</v>
      </c>
      <c r="B13" s="20">
        <f>B9+B10+B11+B12</f>
        <v>4310013086.40155</v>
      </c>
      <c r="C13" s="20">
        <f>C9+C10+C11+C12</f>
        <v>4486796394.966028</v>
      </c>
      <c r="D13" s="20">
        <f>D9+D10+D11+D12</f>
        <v>4670830804.06327</v>
      </c>
      <c r="E13" s="20">
        <f>E9+E10+E11+E12</f>
        <v>4862413731.245652</v>
      </c>
      <c r="F13" s="20">
        <f>F9+F10+F11+F12</f>
        <v>5061854793.206938</v>
      </c>
    </row>
    <row r="14" spans="1:6" x14ac:dyDescent="0.25">
      <c r="A14" t="s">
        <v>50</v>
      </c>
      <c r="B14" s="21">
        <f>1/(1+Assumptions!$B$26)^(1-0.5*Assumptions!$B$32)</f>
        <v>0.9725485561098236</v>
      </c>
      <c r="C14" s="21">
        <f>1/(1+Assumptions!$B$26)^(2-0.5*Assumptions!$B$32)</f>
        <v>0.9198857267367162</v>
      </c>
      <c r="D14" s="21">
        <f>1/(1+Assumptions!$B$26)^(3-0.5*Assumptions!$B$32)</f>
        <v>0.8700745530266168</v>
      </c>
      <c r="E14" s="21">
        <f>1/(1+Assumptions!$B$26)^(4-0.5*Assumptions!$B$32)</f>
        <v>0.8229606198043982</v>
      </c>
      <c r="F14" s="21">
        <f>1/(1+Assumptions!$B$26)^(5-0.5*Assumptions!$B$32)</f>
        <v>0.7783978733695027</v>
      </c>
    </row>
    <row r="15" spans="1:6" x14ac:dyDescent="0.25">
      <c r="A15" s="19" t="s">
        <v>51</v>
      </c>
      <c r="B15" s="20">
        <f>B13*B14</f>
        <v>4191697003.994272</v>
      </c>
      <c r="C15" s="20">
        <f>C13*C14</f>
        <v>4127339962.503003</v>
      </c>
      <c r="D15" s="20">
        <f>D13*D14</f>
        <v>4063971024.1083026</v>
      </c>
      <c r="E15" s="20">
        <f>E13*E14</f>
        <v>4001575018.011338</v>
      </c>
      <c r="F15" s="20">
        <f>F13*F14</f>
        <v>3940137006.3375044</v>
      </c>
    </row>
    <row r="17" spans="1:2" x14ac:dyDescent="0.25">
      <c r="A17" s="22" t="s">
        <v>52</v>
      </c>
      <c r="B17" s="23">
        <f>SUM(B15:F15)</f>
        <v>20324720014.954422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5061854793.206938</v>
      </c>
    </row>
    <row r="5" spans="1:2" x14ac:dyDescent="0.25">
      <c r="A5" t="s">
        <v>56</v>
      </c>
      <c r="B5" s="18">
        <f>IF(Assumptions!$B$33=0,B4,B4-Forecast!F11-Forecast!F10-Forecast!F12)</f>
        <v>5148651076.178029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0.13758633699384054</v>
      </c>
    </row>
    <row r="7" spans="1:2" x14ac:dyDescent="0.25">
      <c r="A7" t="s">
        <v>58</v>
      </c>
      <c r="B7" s="18">
        <f>-MAX(Forecast!F9,0)*B6</f>
        <v>-708384042.0307301</v>
      </c>
    </row>
    <row r="8" spans="1:2" x14ac:dyDescent="0.25">
      <c r="A8" t="s">
        <v>59</v>
      </c>
      <c r="B8" s="18">
        <f>IF(OR(Assumptions!$B$33=0,Assumptions!B12&lt;=0),B5,MAX(B5+B7,0))</f>
        <v>4440267034.147299</v>
      </c>
    </row>
    <row r="9" spans="1:2" x14ac:dyDescent="0.25">
      <c r="A9" t="s">
        <v>60</v>
      </c>
      <c r="B9" s="18">
        <f>B8*(1+Assumptions!B12)/(Assumptions!B26-Assumptions!B12)</f>
        <v>141127756001.1454</v>
      </c>
    </row>
    <row r="10" spans="1:2" x14ac:dyDescent="0.25">
      <c r="A10" t="s">
        <v>61</v>
      </c>
      <c r="B10" s="18">
        <f>B9/(1+Assumptions!B26)^(5-0.5*Assumptions!B32)</f>
        <v>109853545144.70164</v>
      </c>
    </row>
    <row r="11" spans="1:2" x14ac:dyDescent="0.25">
      <c r="A11" t="s">
        <v>62</v>
      </c>
      <c r="B11" s="18">
        <f>Forecast!B17+B10</f>
        <v>130178265159.65607</v>
      </c>
    </row>
    <row r="12" spans="1:2" x14ac:dyDescent="0.25">
      <c r="A12" t="s">
        <v>63</v>
      </c>
      <c r="B12" s="18">
        <f>-Assumptions!B30</f>
        <v>-2469000000</v>
      </c>
    </row>
    <row r="13" spans="1:2" x14ac:dyDescent="0.25">
      <c r="A13" t="s">
        <v>64</v>
      </c>
      <c r="B13" s="18">
        <f>B11+B12</f>
        <v>127709265159.65607</v>
      </c>
    </row>
    <row r="14" spans="1:2" x14ac:dyDescent="0.25">
      <c r="A14" s="19" t="s">
        <v>65</v>
      </c>
      <c r="B14" s="24">
        <f>B13/Assumptions!B31</f>
        <v>69.74836983050577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6904690295.496774</v>
      </c>
    </row>
    <row r="18" spans="1:2" x14ac:dyDescent="0.25">
      <c r="A18" t="s">
        <v>60</v>
      </c>
      <c r="B18" s="18">
        <f>B17*Assumptions!B13</f>
        <v>138093805909.9355</v>
      </c>
    </row>
    <row r="19" spans="1:2" x14ac:dyDescent="0.25">
      <c r="A19" t="s">
        <v>61</v>
      </c>
      <c r="B19" s="18">
        <f>B18/(1+Assumptions!B26)^(5-0.5*Assumptions!B32)</f>
        <v>107491924845.79465</v>
      </c>
    </row>
    <row r="20" spans="1:2" x14ac:dyDescent="0.25">
      <c r="A20" t="s">
        <v>62</v>
      </c>
      <c r="B20" s="18">
        <f>Forecast!B17+B19</f>
        <v>127816644860.74907</v>
      </c>
    </row>
    <row r="21" spans="1:2" x14ac:dyDescent="0.25">
      <c r="A21" t="s">
        <v>63</v>
      </c>
      <c r="B21" s="18">
        <f>-Assumptions!B30</f>
        <v>-2469000000</v>
      </c>
    </row>
    <row r="22" spans="1:2" x14ac:dyDescent="0.25">
      <c r="A22" t="s">
        <v>64</v>
      </c>
      <c r="B22" s="18">
        <f>B20+B21</f>
        <v>125347644860.74907</v>
      </c>
    </row>
    <row r="23" spans="1:2" x14ac:dyDescent="0.25">
      <c r="A23" s="19" t="s">
        <v>65</v>
      </c>
      <c r="B23" s="25">
        <f>B22/Assumptions!B31</f>
        <v>68.45857174262648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80.02</v>
      </c>
    </row>
    <row r="27" spans="1:3" x14ac:dyDescent="0.25">
      <c r="A27" t="s">
        <v>70</v>
      </c>
      <c r="B27" s="27">
        <v>0.82181</v>
      </c>
      <c r="C27" s="8" t="s">
        <v>71</v>
      </c>
    </row>
    <row r="28" spans="1:2" x14ac:dyDescent="0.25">
      <c r="A28" t="s">
        <v>72</v>
      </c>
      <c r="B28" s="28">
        <f>B14*B27</f>
        <v>57.31990781040795</v>
      </c>
    </row>
    <row r="29" spans="1:2" x14ac:dyDescent="0.25">
      <c r="A29" s="19" t="s">
        <v>73</v>
      </c>
      <c r="B29" s="12">
        <f>B28/B26-1</f>
        <v>-0.2836802323118227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0.037249</v>
      </c>
      <c r="B5" s="31">
        <v>110.12384973227556</v>
      </c>
      <c r="C5" s="31">
        <v>135.81533383998925</v>
      </c>
      <c r="D5" s="31">
        <v>182.4275860988368</v>
      </c>
      <c r="E5" s="31">
        <v>293.25092548619534</v>
      </c>
      <c r="F5" s="31">
        <v>896.5496058605225</v>
      </c>
    </row>
    <row r="6" spans="1:6" x14ac:dyDescent="0.25">
      <c r="A6" s="30">
        <v>0.047249</v>
      </c>
      <c r="B6" s="31">
        <v>75.9811874510896</v>
      </c>
      <c r="C6" s="31">
        <v>86.11675148720995</v>
      </c>
      <c r="D6" s="31">
        <v>100.77957625768468</v>
      </c>
      <c r="E6" s="31">
        <v>123.9066384577028</v>
      </c>
      <c r="F6" s="31">
        <v>165.8631565902565</v>
      </c>
    </row>
    <row r="7" spans="1:6" x14ac:dyDescent="0.25">
      <c r="A7" s="30">
        <v>0.057249</v>
      </c>
      <c r="B7" s="31">
        <v>57.99536949157342</v>
      </c>
      <c r="C7" s="31">
        <v>63.09143498414652</v>
      </c>
      <c r="D7" s="32">
        <v>69.74904828365202</v>
      </c>
      <c r="E7" s="31">
        <v>78.82780853515897</v>
      </c>
      <c r="F7" s="31">
        <v>91.96002300101718</v>
      </c>
    </row>
    <row r="8" spans="1:6" x14ac:dyDescent="0.25">
      <c r="A8" s="30">
        <v>0.067249</v>
      </c>
      <c r="B8" s="31">
        <v>46.88983575902957</v>
      </c>
      <c r="C8" s="31">
        <v>49.80413685243011</v>
      </c>
      <c r="D8" s="31">
        <v>53.39456504252337</v>
      </c>
      <c r="E8" s="31">
        <v>57.933393583635414</v>
      </c>
      <c r="F8" s="31">
        <v>63.86175259655392</v>
      </c>
    </row>
    <row r="9" spans="1:6" x14ac:dyDescent="0.25">
      <c r="A9" s="30">
        <v>0.077249</v>
      </c>
      <c r="B9" s="31">
        <v>39.34894700930259</v>
      </c>
      <c r="C9" s="31">
        <v>41.15227362461044</v>
      </c>
      <c r="D9" s="31">
        <v>43.29014590566954</v>
      </c>
      <c r="E9" s="31">
        <v>45.86877107350614</v>
      </c>
      <c r="F9" s="31">
        <v>49.04463314671622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33220000000</v>
      </c>
      <c r="C5" s="18">
        <v>30583000000</v>
      </c>
      <c r="D5" s="18">
        <v>32235000000</v>
      </c>
      <c r="E5" s="18">
        <v>29446000000</v>
      </c>
      <c r="F5" s="8" t="s">
        <v>84</v>
      </c>
    </row>
    <row r="6" spans="1:6" x14ac:dyDescent="0.25">
      <c r="A6" t="s">
        <v>44</v>
      </c>
      <c r="B6" s="18">
        <v>5729000000</v>
      </c>
      <c r="C6" s="18">
        <v>4753000000</v>
      </c>
      <c r="D6" s="18">
        <v>4354000000</v>
      </c>
      <c r="E6" s="18">
        <v>3412000000</v>
      </c>
      <c r="F6" s="8" t="s">
        <v>85</v>
      </c>
    </row>
    <row r="7" spans="1:6" x14ac:dyDescent="0.25">
      <c r="A7" t="s">
        <v>86</v>
      </c>
      <c r="B7" s="18">
        <v>813000000</v>
      </c>
      <c r="C7" s="18">
        <v>761000000</v>
      </c>
      <c r="D7" s="18">
        <v>780000000</v>
      </c>
      <c r="E7" s="18">
        <v>814000000</v>
      </c>
      <c r="F7" s="8" t="s">
        <v>87</v>
      </c>
    </row>
    <row r="8" spans="1:6" x14ac:dyDescent="0.25">
      <c r="A8" t="s">
        <v>88</v>
      </c>
      <c r="B8" s="18">
        <v>1001000000</v>
      </c>
      <c r="C8" s="18">
        <v>799000000</v>
      </c>
      <c r="D8" s="18">
        <v>770000000</v>
      </c>
      <c r="E8" s="18">
        <v>762000000</v>
      </c>
      <c r="F8" s="8" t="s">
        <v>89</v>
      </c>
    </row>
    <row r="9" spans="1:6" x14ac:dyDescent="0.25">
      <c r="A9" t="s">
        <v>90</v>
      </c>
      <c r="B9" s="18">
        <v>-197000000</v>
      </c>
      <c r="C9" s="18">
        <v>119000000</v>
      </c>
      <c r="D9" s="18">
        <v>113000000</v>
      </c>
      <c r="E9" s="18">
        <v>1698000000</v>
      </c>
      <c r="F9" s="8" t="s">
        <v>91</v>
      </c>
    </row>
    <row r="10" spans="1:6" x14ac:dyDescent="0.25">
      <c r="A10" t="s">
        <v>92</v>
      </c>
      <c r="B10" s="18">
        <v>9090000000</v>
      </c>
      <c r="C10" s="18">
        <v>7708000000</v>
      </c>
      <c r="D10" s="18">
        <v>8743000000</v>
      </c>
      <c r="E10" s="18">
        <v>8549000000</v>
      </c>
      <c r="F10" s="8" t="s">
        <v>93</v>
      </c>
    </row>
    <row r="11" spans="1:6" x14ac:dyDescent="0.25">
      <c r="A11" t="s">
        <v>94</v>
      </c>
      <c r="B11" s="18">
        <v>6621000000</v>
      </c>
      <c r="C11" s="18">
        <v>5660000000</v>
      </c>
      <c r="D11" s="18">
        <v>5819000000</v>
      </c>
      <c r="E11" s="18">
        <v>4881000000</v>
      </c>
      <c r="F11" s="8" t="s">
        <v>95</v>
      </c>
    </row>
    <row r="12" spans="1:6" x14ac:dyDescent="0.25">
      <c r="A12" t="s">
        <v>32</v>
      </c>
      <c r="B12" s="34">
        <v>1831000000</v>
      </c>
      <c r="C12" s="34">
        <v>1851000000</v>
      </c>
      <c r="D12" s="34">
        <v>1867000000</v>
      </c>
      <c r="E12" s="34">
        <v>1910000000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38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2026-09-19T01:03:25Z</dcterms:modified>
</cp:coreProperties>
</file>