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<sst xmlns="http://schemas.openxmlformats.org/spreadsheetml/2006/main" count="112" uniqueCount="100">
  <si>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Associated British Foods plc (ABF.L)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</si>
  <si>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</si>
  <si>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</si>
  <si>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</si>
  <si>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</si>
  <si>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</si>
  <si>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</si>
  <si>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</si>
  <si>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</si>
  <si>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</si>
  <si>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</si>
  <si>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</si>
  <si>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</si>
  <si>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</si>
  <si>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</si>
  <si>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</si>
  <si>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</si>
  <si>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</si>
  <si>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</si>
  <si>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</si>
  <si>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</si>
  <si>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</si>
  <si>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</si>
  <si>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</si>
  <si>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</si>
  <si>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</si>
  <si>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</si>
  <si>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</si>
  <si>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</si>
  <si>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</si>
  <si>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2025-08-31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</si>
  <si>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</si>
  <si>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</si>
  <si>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</si>
  <si>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</si>
  <si>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</si>
  <si>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</si>
  <si>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</si>
  <si>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</si>
  <si>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</si>
  <si>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</si>
  <si>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</si>
  <si>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</si>
  <si>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</si>
  <si>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</si>
  <si>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</si>
  <si>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</si>
  <si>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</si>
  <si>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</si>
  <si>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</si>
  <si>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</si>
  <si>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</si>
  <si>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</si>
  <si>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</si>
  <si>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</si>
  <si>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</si>
  <si>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</si>
  <si>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</si>
  <si>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</si>
  <si>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</si>
  <si>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</si>
  <si>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</si>
  <si>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</si>
  <si>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</si>
  <si>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</si>
  <si>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</si>
  <si>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</si>
  <si>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</si>
  <si>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</si>
  <si>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</si>
  <si>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</si>
  <si>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</si>
  <si>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</si>
  <si>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</si>
  <si>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</si>
  <si>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</si>
  <si>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</si>
  <si>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</si>
  <si>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</si>
  <si>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2025-08-31</t>
  </si>
  <si>
    <t>2024-08-31</t>
  </si>
  <si>
    <t>2023-09-30</t>
  </si>
  <si>
    <t>2023-08-31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</si>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</sst>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-0.004935713593660296</v>
      </c>
    </row>
    <row r="7" spans="1:2" x14ac:dyDescent="0.25">
      <c r="A7" t="s">
        <v>5</v>
      </c>
      <c r="B7" s="6">
        <v>0.07702622650899135</v>
      </c>
    </row>
    <row r="8" spans="1:2" x14ac:dyDescent="0.25">
      <c r="A8" t="s">
        <v>6</v>
      </c>
      <c r="B8" s="6">
        <v>0.2154727146738919</v>
      </c>
    </row>
    <row r="9" spans="1:2" x14ac:dyDescent="0.25">
      <c r="A9" t="s">
        <v>7</v>
      </c>
      <c r="B9" s="6">
        <v>0.04694309434502719</v>
      </c>
    </row>
    <row r="10" spans="1:2" x14ac:dyDescent="0.25">
      <c r="A10" t="s">
        <v>8</v>
      </c>
      <c r="B10" s="6">
        <v>0.05776457996711578</v>
      </c>
    </row>
    <row r="11" spans="1:2" x14ac:dyDescent="0.25">
      <c r="A11" t="s">
        <v>9</v>
      </c>
      <c r="B11" s="6">
        <v>-0.6227297022014704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5.946757564132554</v>
      </c>
    </row>
    <row r="14" spans="1:3" x14ac:dyDescent="0.25">
      <c r="A14" t="s">
        <v>12</v>
      </c>
      <c r="B14" s="6">
        <v>0.09785392304898574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0.8680100000000001</v>
      </c>
      <c r="C19" s="8" t="s">
        <v>19</v>
      </c>
    </row>
    <row r="20" spans="1:2" x14ac:dyDescent="0.25">
      <c r="A20" t="s">
        <v>20</v>
      </c>
      <c r="B20" s="10">
        <f>B17+B19*B18</f>
        <v>0.09274055</v>
      </c>
    </row>
    <row r="21" spans="1:3" x14ac:dyDescent="0.25">
      <c r="A21" t="s">
        <v>21</v>
      </c>
      <c r="B21" s="6">
        <v>0.06871265616512764</v>
      </c>
      <c r="C21" s="8" t="s">
        <v>22</v>
      </c>
    </row>
    <row r="22" spans="1:2" x14ac:dyDescent="0.25">
      <c r="A22" t="s">
        <v>23</v>
      </c>
      <c r="B22" s="11">
        <v>12624433152</v>
      </c>
    </row>
    <row r="23" spans="1:2" x14ac:dyDescent="0.25">
      <c r="A23" t="s">
        <v>24</v>
      </c>
      <c r="B23" s="11">
        <v>3686000000</v>
      </c>
    </row>
    <row r="24" spans="1:2" x14ac:dyDescent="0.25">
      <c r="A24" t="s">
        <v>25</v>
      </c>
      <c r="B24" s="10">
        <f>B22/(B22+B23)</f>
        <v>0.774009680451189</v>
      </c>
    </row>
    <row r="25" spans="1:2" x14ac:dyDescent="0.25">
      <c r="A25" t="s">
        <v>26</v>
      </c>
      <c r="B25" s="10">
        <f>1-B24</f>
        <v>0.225990319548811</v>
      </c>
    </row>
    <row r="26" spans="1:2" x14ac:dyDescent="0.25">
      <c r="A26" t="s">
        <v>27</v>
      </c>
      <c r="B26" s="12">
        <f>B24*B20+B25*B21*(1-B8)</f>
        <v>0.08396453314231725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19459000000</v>
      </c>
      <c r="C29" s="8" t="s">
        <v>30</v>
      </c>
    </row>
    <row r="30" spans="1:2" x14ac:dyDescent="0.25">
      <c r="A30" t="s">
        <v>31</v>
      </c>
      <c r="B30" s="11">
        <v>2629000000</v>
      </c>
    </row>
    <row r="31" spans="1:2" x14ac:dyDescent="0.25">
      <c r="A31" t="s">
        <v>32</v>
      </c>
      <c r="B31" s="13">
        <v>724000000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-0.004935713593660296</v>
      </c>
      <c r="C5" s="10">
        <f>Assumptions!B6</f>
        <v>-0.004935713593660296</v>
      </c>
      <c r="D5" s="10">
        <f>Assumptions!B6</f>
        <v>-0.004935713593660296</v>
      </c>
      <c r="E5" s="10">
        <f>Assumptions!B6</f>
        <v>-0.004935713593660296</v>
      </c>
      <c r="F5" s="10">
        <f>Assumptions!B6</f>
        <v>-0.004935713593660296</v>
      </c>
    </row>
    <row r="6" spans="1:6" x14ac:dyDescent="0.25">
      <c r="A6" t="s">
        <v>43</v>
      </c>
      <c r="B6" s="18">
        <f>Assumptions!B29*(1+B5)</f>
        <v>19362955949.180965</v>
      </c>
      <c r="C6" s="18">
        <f>B6*(1+C5)</f>
        <v>19267385944.289146</v>
      </c>
      <c r="D6" s="18">
        <f>C6*(1+D5)</f>
        <v>19172287645.56962</v>
      </c>
      <c r="E6" s="18">
        <f>D6*(1+E5)</f>
        <v>19077658724.815815</v>
      </c>
      <c r="F6" s="18">
        <f>E6*(1+F5)</f>
        <v>18983496865.31253</v>
      </c>
    </row>
    <row r="7" spans="1:6" x14ac:dyDescent="0.25">
      <c r="A7" t="s">
        <v>5</v>
      </c>
      <c r="B7" s="10">
        <f>Assumptions!B7</f>
        <v>0.07702622650899135</v>
      </c>
      <c r="C7" s="10">
        <f>Assumptions!B7</f>
        <v>0.07702622650899135</v>
      </c>
      <c r="D7" s="10">
        <f>Assumptions!B7</f>
        <v>0.07702622650899135</v>
      </c>
      <c r="E7" s="10">
        <f>Assumptions!B7</f>
        <v>0.07702622650899135</v>
      </c>
      <c r="F7" s="10">
        <f>Assumptions!B7</f>
        <v>0.07702622650899135</v>
      </c>
    </row>
    <row r="8" spans="1:6" x14ac:dyDescent="0.25">
      <c r="A8" t="s">
        <v>44</v>
      </c>
      <c r="B8" s="18">
        <f>B6*B7</f>
        <v>1491455430.8252347</v>
      </c>
      <c r="C8" s="18">
        <f>C6*C7</f>
        <v>1484094033.980972</v>
      </c>
      <c r="D8" s="18">
        <f>D6*D7</f>
        <v>1476768970.8831818</v>
      </c>
      <c r="E8" s="18">
        <f>E6*E7</f>
        <v>1469480062.198898</v>
      </c>
      <c r="F8" s="18">
        <f>F6*F7</f>
        <v>1462227129.4802902</v>
      </c>
    </row>
    <row r="9" spans="1:6" x14ac:dyDescent="0.25">
      <c r="A9" t="s">
        <v>45</v>
      </c>
      <c r="B9" s="18">
        <f>B8*(1-Assumptions!B8)</f>
        <v>1170087480.3302023</v>
      </c>
      <c r="C9" s="18">
        <f>C8*(1-Assumptions!B8)</f>
        <v>1164312263.6477647</v>
      </c>
      <c r="D9" s="18">
        <f>D8*(1-Assumptions!B8)</f>
        <v>1158565551.780813</v>
      </c>
      <c r="E9" s="18">
        <f>E8*(1-Assumptions!B8)</f>
        <v>1152847204.037742</v>
      </c>
      <c r="F9" s="18">
        <f>F8*(1-Assumptions!B8)</f>
        <v>1147157080.4213595</v>
      </c>
    </row>
    <row r="10" spans="1:6" x14ac:dyDescent="0.25">
      <c r="A10" t="s">
        <v>46</v>
      </c>
      <c r="B10" s="18">
        <f>B6*Assumptions!B9</f>
        <v>908957067.9210076</v>
      </c>
      <c r="C10" s="18">
        <f>C6*Assumptions!B9</f>
        <v>904470716.1648163</v>
      </c>
      <c r="D10" s="18">
        <f>D6*Assumptions!B9</f>
        <v>900006507.7559738</v>
      </c>
      <c r="E10" s="18">
        <f>E6*Assumptions!B9</f>
        <v>895564333.4012599</v>
      </c>
      <c r="F10" s="18">
        <f>F6*Assumptions!B9</f>
        <v>891144084.346894</v>
      </c>
    </row>
    <row r="11" spans="1:6" x14ac:dyDescent="0.25">
      <c r="A11" t="s">
        <v>47</v>
      </c>
      <c r="B11" s="18">
        <f>-B6*Assumptions!B10</f>
        <v>-1118493017.326204</v>
      </c>
      <c r="C11" s="18">
        <f>-C6*Assumptions!B10</f>
        <v>-1112972456.136173</v>
      </c>
      <c r="D11" s="18">
        <f>-D6*Assumptions!B10</f>
        <v>-1107479142.8550522</v>
      </c>
      <c r="E11" s="18">
        <f>-E6*Assumptions!B10</f>
        <v>-1102012942.9949672</v>
      </c>
      <c r="F11" s="18">
        <f>-F6*Assumptions!B10</f>
        <v>-1096573722.7318375</v>
      </c>
    </row>
    <row r="12" spans="1:6" x14ac:dyDescent="0.25">
      <c r="A12" t="s">
        <v>48</v>
      </c>
      <c r="B12" s="18">
        <f>-(B6-Assumptions!B29)*Assumptions!B11</f>
        <v>-59809483.16476029</v>
      </c>
      <c r="C12" s="18">
        <f>-(C6-B6)*Assumptions!B11</f>
        <v>-59514280.68567552</v>
      </c>
      <c r="D12" s="18">
        <f>-(D6-C6)*Assumptions!B11</f>
        <v>-59220535.241478264</v>
      </c>
      <c r="E12" s="18">
        <f>-(E6-D6)*Assumptions!B11</f>
        <v>-58928239.64066244</v>
      </c>
      <c r="F12" s="18">
        <f>-(F6-E6)*Assumptions!B11</f>
        <v>-58637386.727217026</v>
      </c>
    </row>
    <row r="13" spans="1:6" x14ac:dyDescent="0.25">
      <c r="A13" s="19" t="s">
        <v>49</v>
      </c>
      <c r="B13" s="20">
        <f>B9+B10+B11+B12</f>
        <v>900742047.7602456</v>
      </c>
      <c r="C13" s="20">
        <f>C9+C10+C11+C12</f>
        <v>896296242.9907326</v>
      </c>
      <c r="D13" s="20">
        <f>D9+D10+D11+D12</f>
        <v>891872381.4402564</v>
      </c>
      <c r="E13" s="20">
        <f>E9+E10+E11+E12</f>
        <v>887470354.8033721</v>
      </c>
      <c r="F13" s="20">
        <f>F9+F10+F11+F12</f>
        <v>883090055.309199</v>
      </c>
    </row>
    <row r="14" spans="1:6" x14ac:dyDescent="0.25">
      <c r="A14" t="s">
        <v>50</v>
      </c>
      <c r="B14" s="21">
        <f>1/(1+Assumptions!$B$26)^(1-0.5*Assumptions!$B$32)</f>
        <v>0.960489151006426</v>
      </c>
      <c r="C14" s="21">
        <f>1/(1+Assumptions!$B$26)^(2-0.5*Assumptions!$B$32)</f>
        <v>0.8860890939134816</v>
      </c>
      <c r="D14" s="21">
        <f>1/(1+Assumptions!$B$26)^(3-0.5*Assumptions!$B$32)</f>
        <v>0.8174521091984325</v>
      </c>
      <c r="E14" s="21">
        <f>1/(1+Assumptions!$B$26)^(4-0.5*Assumptions!$B$32)</f>
        <v>0.75413178587007</v>
      </c>
      <c r="F14" s="21">
        <f>1/(1+Assumptions!$B$26)^(5-0.5*Assumptions!$B$32)</f>
        <v>0.6957162921963035</v>
      </c>
    </row>
    <row r="15" spans="1:6" x14ac:dyDescent="0.25">
      <c r="A15" s="19" t="s">
        <v>51</v>
      </c>
      <c r="B15" s="20">
        <f>B13*B14</f>
        <v>865152964.7290279</v>
      </c>
      <c r="C15" s="20">
        <f>C13*C14</f>
        <v>794198325.8297158</v>
      </c>
      <c r="D15" s="20">
        <f>D13*D14</f>
        <v>729062959.3441665</v>
      </c>
      <c r="E15" s="20">
        <f>E13*E14</f>
        <v>669269603.5746117</v>
      </c>
      <c r="F15" s="20">
        <f>F13*F14</f>
        <v>614380138.9551445</v>
      </c>
    </row>
    <row r="17" spans="1:2" x14ac:dyDescent="0.25">
      <c r="A17" s="22" t="s">
        <v>52</v>
      </c>
      <c r="B17" s="23">
        <f>SUM(B15:F15)</f>
        <v>3672063992.4326663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883090055.309199</v>
      </c>
    </row>
    <row r="5" spans="1:2" x14ac:dyDescent="0.25">
      <c r="A5" t="s">
        <v>56</v>
      </c>
      <c r="B5" s="18">
        <f>IF(Assumptions!$B$33=0,B4,B4-Forecast!F11-Forecast!F10-Forecast!F12)</f>
        <v>1214800194.6459334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0.2554828587453258</v>
      </c>
    </row>
    <row r="7" spans="1:2" x14ac:dyDescent="0.25">
      <c r="A7" t="s">
        <v>58</v>
      </c>
      <c r="B7" s="18">
        <f>-MAX(Forecast!F9,0)*B6</f>
        <v>-310360626.53252125</v>
      </c>
    </row>
    <row r="8" spans="1:2" x14ac:dyDescent="0.25">
      <c r="A8" t="s">
        <v>59</v>
      </c>
      <c r="B8" s="18">
        <f>IF(OR(Assumptions!$B$33=0,Assumptions!B12&lt;=0),B5,MAX(B5+B7,0))</f>
        <v>904439568.1134121</v>
      </c>
    </row>
    <row r="9" spans="1:2" x14ac:dyDescent="0.25">
      <c r="A9" t="s">
        <v>60</v>
      </c>
      <c r="B9" s="18">
        <f>B8*(1+Assumptions!B12)/(Assumptions!B26-Assumptions!B12)</f>
        <v>15722172429.970928</v>
      </c>
    </row>
    <row r="10" spans="1:2" x14ac:dyDescent="0.25">
      <c r="A10" t="s">
        <v>61</v>
      </c>
      <c r="B10" s="18">
        <f>B9/(1+Assumptions!B26)^(5-0.5*Assumptions!B32)</f>
        <v>10938171508.25032</v>
      </c>
    </row>
    <row r="11" spans="1:2" x14ac:dyDescent="0.25">
      <c r="A11" t="s">
        <v>62</v>
      </c>
      <c r="B11" s="18">
        <f>Forecast!B17+B10</f>
        <v>14610235500.682987</v>
      </c>
    </row>
    <row r="12" spans="1:2" x14ac:dyDescent="0.25">
      <c r="A12" t="s">
        <v>63</v>
      </c>
      <c r="B12" s="18">
        <f>-Assumptions!B30</f>
        <v>-2629000000</v>
      </c>
    </row>
    <row r="13" spans="1:2" x14ac:dyDescent="0.25">
      <c r="A13" t="s">
        <v>64</v>
      </c>
      <c r="B13" s="18">
        <f>B11+B12</f>
        <v>11981235500.682987</v>
      </c>
    </row>
    <row r="14" spans="1:2" x14ac:dyDescent="0.25">
      <c r="A14" s="19" t="s">
        <v>65</v>
      </c>
      <c r="B14" s="24">
        <f>B13/Assumptions!B31</f>
        <v>16.54866781862291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2353371213.827184</v>
      </c>
    </row>
    <row r="18" spans="1:2" x14ac:dyDescent="0.25">
      <c r="A18" t="s">
        <v>60</v>
      </c>
      <c r="B18" s="18">
        <f>B17*Assumptions!B13</f>
        <v>13994928067.038618</v>
      </c>
    </row>
    <row r="19" spans="1:2" x14ac:dyDescent="0.25">
      <c r="A19" t="s">
        <v>61</v>
      </c>
      <c r="B19" s="18">
        <f>B18/(1+Assumptions!B26)^(5-0.5*Assumptions!B32)</f>
        <v>9736499464.354088</v>
      </c>
    </row>
    <row r="20" spans="1:2" x14ac:dyDescent="0.25">
      <c r="A20" t="s">
        <v>62</v>
      </c>
      <c r="B20" s="18">
        <f>Forecast!B17+B19</f>
        <v>13408563456.786755</v>
      </c>
    </row>
    <row r="21" spans="1:2" x14ac:dyDescent="0.25">
      <c r="A21" t="s">
        <v>63</v>
      </c>
      <c r="B21" s="18">
        <f>-Assumptions!B30</f>
        <v>-2629000000</v>
      </c>
    </row>
    <row r="22" spans="1:2" x14ac:dyDescent="0.25">
      <c r="A22" t="s">
        <v>64</v>
      </c>
      <c r="B22" s="18">
        <f>B20+B21</f>
        <v>10779563456.786755</v>
      </c>
    </row>
    <row r="23" spans="1:2" x14ac:dyDescent="0.25">
      <c r="A23" s="19" t="s">
        <v>65</v>
      </c>
      <c r="B23" s="25">
        <f>B22/Assumptions!B31</f>
        <v>14.88889980219165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1806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1654.866781862291</v>
      </c>
    </row>
    <row r="29" spans="1:2" x14ac:dyDescent="0.25">
      <c r="A29" s="19" t="s">
        <v>73</v>
      </c>
      <c r="B29" s="12">
        <f>B28/B26-1</f>
        <v>-0.08368395245720328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0.063965</v>
      </c>
      <c r="B5" s="31">
        <v>23.947027881162665</v>
      </c>
      <c r="C5" s="31">
        <v>25.098257886786445</v>
      </c>
      <c r="D5" s="31">
        <v>26.52829420597265</v>
      </c>
      <c r="E5" s="31">
        <v>28.360266375109838</v>
      </c>
      <c r="F5" s="31">
        <v>30.802323462013106</v>
      </c>
    </row>
    <row r="6" spans="1:6" x14ac:dyDescent="0.25">
      <c r="A6" s="30">
        <v>0.073965</v>
      </c>
      <c r="B6" s="31">
        <v>19.290337821737147</v>
      </c>
      <c r="C6" s="31">
        <v>19.853923337024877</v>
      </c>
      <c r="D6" s="31">
        <v>20.5199081385038</v>
      </c>
      <c r="E6" s="31">
        <v>21.323228864246662</v>
      </c>
      <c r="F6" s="31">
        <v>22.316754470084557</v>
      </c>
    </row>
    <row r="7" spans="1:6" x14ac:dyDescent="0.25">
      <c r="A7" s="30">
        <v>0.083965</v>
      </c>
      <c r="B7" s="31">
        <v>15.98756765533797</v>
      </c>
      <c r="C7" s="31">
        <v>16.25077927368271</v>
      </c>
      <c r="D7" s="32">
        <v>16.548513831356953</v>
      </c>
      <c r="E7" s="31">
        <v>16.890367253311</v>
      </c>
      <c r="F7" s="31">
        <v>17.289854968201986</v>
      </c>
    </row>
    <row r="8" spans="1:6" x14ac:dyDescent="0.25">
      <c r="A8" s="30">
        <v>0.093965</v>
      </c>
      <c r="B8" s="31">
        <v>13.524140220450835</v>
      </c>
      <c r="C8" s="31">
        <v>13.62306103873659</v>
      </c>
      <c r="D8" s="31">
        <v>13.728026710257375</v>
      </c>
      <c r="E8" s="31">
        <v>13.840454772706071</v>
      </c>
      <c r="F8" s="31">
        <v>13.962243570251578</v>
      </c>
    </row>
    <row r="9" spans="1:6" x14ac:dyDescent="0.25">
      <c r="A9" s="30">
        <v>0.103965</v>
      </c>
      <c r="B9" s="31">
        <v>11.727376843335994</v>
      </c>
      <c r="C9" s="31">
        <v>11.779083952928229</v>
      </c>
      <c r="D9" s="31">
        <v>11.830791062520465</v>
      </c>
      <c r="E9" s="31">
        <v>11.882498172112703</v>
      </c>
      <c r="F9" s="31">
        <v>11.934205281704934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19459000000</v>
      </c>
      <c r="C5" s="18">
        <v>20073000000</v>
      </c>
      <c r="D5" s="18">
        <v>19750000000</v>
      </c>
      <c r="E5" s="18">
        <v>19750000000</v>
      </c>
      <c r="F5" s="8" t="s">
        <v>84</v>
      </c>
    </row>
    <row r="6" spans="1:6" x14ac:dyDescent="0.25">
      <c r="A6" t="s">
        <v>44</v>
      </c>
      <c r="B6" s="18">
        <v>1577000000</v>
      </c>
      <c r="C6" s="18">
        <v>1834000000</v>
      </c>
      <c r="D6" s="18">
        <v>1340000000</v>
      </c>
      <c r="E6" s="18">
        <v>1340000000</v>
      </c>
      <c r="F6" s="8" t="s">
        <v>85</v>
      </c>
    </row>
    <row r="7" spans="1:6" x14ac:dyDescent="0.25">
      <c r="A7" t="s">
        <v>86</v>
      </c>
      <c r="B7" s="18">
        <v>988000000</v>
      </c>
      <c r="C7" s="18">
        <v>949000000</v>
      </c>
      <c r="D7" s="18">
        <v>886000000</v>
      </c>
      <c r="E7" s="18">
        <v>886000000</v>
      </c>
      <c r="F7" s="8" t="s">
        <v>87</v>
      </c>
    </row>
    <row r="8" spans="1:6" x14ac:dyDescent="0.25">
      <c r="A8" t="s">
        <v>88</v>
      </c>
      <c r="B8" s="18">
        <v>1234000000</v>
      </c>
      <c r="C8" s="18">
        <v>1184000000</v>
      </c>
      <c r="D8" s="18">
        <v>1073000000</v>
      </c>
      <c r="E8" s="18">
        <v>1073000000</v>
      </c>
      <c r="F8" s="8" t="s">
        <v>89</v>
      </c>
    </row>
    <row r="9" spans="1:6" x14ac:dyDescent="0.25">
      <c r="A9" t="s">
        <v>90</v>
      </c>
      <c r="B9" s="18">
        <v>126000000</v>
      </c>
      <c r="C9" s="18">
        <v>-336000000</v>
      </c>
      <c r="D9" s="18">
        <v>252000000</v>
      </c>
      <c r="E9" s="18">
        <v>252000000</v>
      </c>
      <c r="F9" s="8" t="s">
        <v>91</v>
      </c>
    </row>
    <row r="10" spans="1:6" x14ac:dyDescent="0.25">
      <c r="A10" t="s">
        <v>92</v>
      </c>
      <c r="B10" s="18">
        <v>3686000000</v>
      </c>
      <c r="C10" s="18">
        <v>3678000000</v>
      </c>
      <c r="D10" s="18">
        <v>3722000000</v>
      </c>
      <c r="E10" s="18">
        <v>3722000000</v>
      </c>
      <c r="F10" s="8" t="s">
        <v>93</v>
      </c>
    </row>
    <row r="11" spans="1:6" x14ac:dyDescent="0.25">
      <c r="A11" t="s">
        <v>94</v>
      </c>
      <c r="B11" s="18">
        <v>1057000000</v>
      </c>
      <c r="C11" s="18">
        <v>1657000000</v>
      </c>
      <c r="D11" s="18">
        <v>1457000000</v>
      </c>
      <c r="E11" s="18">
        <v>1457000000</v>
      </c>
      <c r="F11" s="8" t="s">
        <v>95</v>
      </c>
    </row>
    <row r="12" spans="1:6" x14ac:dyDescent="0.25">
      <c r="A12" t="s">
        <v>32</v>
      </c>
      <c r="B12" s="34">
        <v>724000000</v>
      </c>
      <c r="C12" s="34">
        <v>751000000</v>
      </c>
      <c r="D12" s="34">
        <v>778000000</v>
      </c>
      <c r="E12" s="34">
        <v>778000000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2026-09-19T00:07:05Z</dcterms:modified>
</cp:coreProperties>
</file>