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<sst xmlns="http://schemas.openxmlformats.org/spreadsheetml/2006/main" count="113" uniqueCount="101">
  <si>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Anheuser-Busch InBev SA/NV (ABI.BR)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</si>
  <si>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</si>
  <si>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</si>
  <si>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</si>
  <si>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</si>
  <si>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</si>
  <si>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</si>
  <si>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</si>
  <si>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</si>
  <si>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</si>
  <si>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</si>
  <si>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</si>
  <si>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</si>
  <si>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</si>
  <si>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</si>
  <si>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</si>
  <si>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</si>
  <si>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</si>
  <si>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</si>
  <si>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</si>
  <si>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</si>
  <si>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</si>
  <si>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</si>
  <si>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</si>
  <si>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</si>
  <si>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</si>
  <si>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</si>
  <si>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</si>
  <si>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</si>
  <si>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</si>
  <si>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</si>
  <si>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</si>
  <si>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</si>
  <si>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</si>
  <si>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</si>
  <si>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</si>
  <si>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</si>
  <si>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</si>
  <si>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</si>
  <si>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</si>
  <si>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</si>
  <si>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</si>
  <si>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</si>
  <si>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</si>
  <si>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</si>
  <si>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</si>
  <si>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</si>
  <si>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</si>
  <si>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</si>
  <si>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</si>
  <si>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</si>
  <si>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</si>
  <si>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</si>
  <si>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</si>
  <si>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</si>
  <si>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</si>
  <si>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</si>
  <si>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</si>
  <si>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</si>
  <si>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</si>
  <si>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</si>
  <si>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</si>
  <si>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</si>
  <si>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</si>
  <si>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</si>
  <si>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</si>
  <si>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</si>
  <si>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</si>
  <si>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</si>
  <si>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</si>
  <si>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USD to EUR</t>
  </si>
  <si>
    <t>USD/EUR at 0.8704</t>
  </si>
  <si>
    <t>Value per share (EUR)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</si>
  <si>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</si>
  <si>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</si>
  <si>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</si>
  <si>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</si>
  <si>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</si>
  <si>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</si>
  <si>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</si>
  <si>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</si>
  <si>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</si>
  <si>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</si>
  <si>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</si>
  <si>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</si>
  <si>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</si>
  <si>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</si>
  <si>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</si>
  <si>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</si>
  <si>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</si>
  <si>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</si>
  <si>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</si>
  <si>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</si>
  <si>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</si>
  <si>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</si>
  <si>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</si>
  <si>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</si>
  <si>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</si>
  <si>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Reports in USD, trades in EUR. Modelled in USD, converted at the end.</t>
  </si>
  <si>
    <t>Note: Risk-free rate is an assumption: USD assumption - no free live source available for this market.</t>
  </si>
  <si>
    <t>Data: Yahoo Finance. Risk-free rate: USD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</si>
</sst>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0.008771575260351216</v>
      </c>
    </row>
    <row r="7" spans="1:2" x14ac:dyDescent="0.25">
      <c r="A7" t="s">
        <v>5</v>
      </c>
      <c r="B7" s="6">
        <v>0.253068050679347</v>
      </c>
    </row>
    <row r="8" spans="1:2" x14ac:dyDescent="0.25">
      <c r="A8" t="s">
        <v>6</v>
      </c>
      <c r="B8" s="6">
        <v>0.24821886679942637</v>
      </c>
    </row>
    <row r="9" spans="1:2" x14ac:dyDescent="0.25">
      <c r="A9" t="s">
        <v>7</v>
      </c>
      <c r="B9" s="6">
        <v>0.09175985475580858</v>
      </c>
    </row>
    <row r="10" spans="1:2" x14ac:dyDescent="0.25">
      <c r="A10" t="s">
        <v>8</v>
      </c>
      <c r="B10" s="6">
        <v>0.073416791913112</v>
      </c>
    </row>
    <row r="11" spans="1:2" x14ac:dyDescent="0.25">
      <c r="A11" t="s">
        <v>9</v>
      </c>
      <c r="B11" s="6">
        <v>0.059278350515463915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9.121307968078115</v>
      </c>
    </row>
    <row r="14" spans="1:3" x14ac:dyDescent="0.25">
      <c r="A14" t="s">
        <v>12</v>
      </c>
      <c r="B14" s="6">
        <v>0.0771667629125546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0.042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0.85461</v>
      </c>
      <c r="C19" s="8" t="s">
        <v>19</v>
      </c>
    </row>
    <row r="20" spans="1:2" x14ac:dyDescent="0.25">
      <c r="A20" t="s">
        <v>20</v>
      </c>
      <c r="B20" s="10">
        <f>B17+B19*B18</f>
        <v>0.09754965</v>
      </c>
    </row>
    <row r="21" spans="1:3" x14ac:dyDescent="0.25">
      <c r="A21" t="s">
        <v>21</v>
      </c>
      <c r="B21" s="6">
        <v>0.05322424017025145</v>
      </c>
      <c r="C21" s="8" t="s">
        <v>22</v>
      </c>
    </row>
    <row r="22" spans="1:2" x14ac:dyDescent="0.25">
      <c r="A22" t="s">
        <v>23</v>
      </c>
      <c r="B22" s="11">
        <v>133113102336</v>
      </c>
    </row>
    <row r="23" spans="1:2" x14ac:dyDescent="0.25">
      <c r="A23" t="s">
        <v>24</v>
      </c>
      <c r="B23" s="11">
        <v>73027000000</v>
      </c>
    </row>
    <row r="24" spans="1:2" x14ac:dyDescent="0.25">
      <c r="A24" t="s">
        <v>25</v>
      </c>
      <c r="B24" s="10">
        <f>B22/(B22+B23)</f>
        <v>0.6457409345758015</v>
      </c>
    </row>
    <row r="25" spans="1:2" x14ac:dyDescent="0.25">
      <c r="A25" t="s">
        <v>26</v>
      </c>
      <c r="B25" s="10">
        <f>1-B24</f>
        <v>0.3542590654241985</v>
      </c>
    </row>
    <row r="26" spans="1:2" x14ac:dyDescent="0.25">
      <c r="A26" t="s">
        <v>27</v>
      </c>
      <c r="B26" s="12">
        <f>B24*B20+B25*B21*(1-B8)</f>
        <v>0.0771667629125546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59320000000</v>
      </c>
      <c r="C29" s="8" t="s">
        <v>30</v>
      </c>
    </row>
    <row r="30" spans="1:2" x14ac:dyDescent="0.25">
      <c r="A30" t="s">
        <v>31</v>
      </c>
      <c r="B30" s="11">
        <v>61189000000</v>
      </c>
    </row>
    <row r="31" spans="1:2" x14ac:dyDescent="0.25">
      <c r="A31" t="s">
        <v>32</v>
      </c>
      <c r="B31" s="13">
        <v>2018000000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0.008771575260351216</v>
      </c>
      <c r="C5" s="10">
        <f>Assumptions!B6</f>
        <v>0.008771575260351216</v>
      </c>
      <c r="D5" s="10">
        <f>Assumptions!B6</f>
        <v>0.008771575260351216</v>
      </c>
      <c r="E5" s="10">
        <f>Assumptions!B6</f>
        <v>0.008771575260351216</v>
      </c>
      <c r="F5" s="10">
        <f>Assumptions!B6</f>
        <v>0.008771575260351216</v>
      </c>
    </row>
    <row r="6" spans="1:6" x14ac:dyDescent="0.25">
      <c r="A6" t="s">
        <v>43</v>
      </c>
      <c r="B6" s="18">
        <f>Assumptions!B29*(1+B5)</f>
        <v>59840329844.44403</v>
      </c>
      <c r="C6" s="18">
        <f>B6*(1+C5)</f>
        <v>60365223801.27882</v>
      </c>
      <c r="D6" s="18">
        <f>C6*(1+D5)</f>
        <v>60894721904.95968</v>
      </c>
      <c r="E6" s="18">
        <f>D6*(1+E5)</f>
        <v>61428864541.10719</v>
      </c>
      <c r="F6" s="18">
        <f>E6*(1+F5)</f>
        <v>61967692449.58743</v>
      </c>
    </row>
    <row r="7" spans="1:6" x14ac:dyDescent="0.25">
      <c r="A7" t="s">
        <v>5</v>
      </c>
      <c r="B7" s="10">
        <f>Assumptions!B7</f>
        <v>0.253068050679347</v>
      </c>
      <c r="C7" s="10">
        <f>Assumptions!B7</f>
        <v>0.253068050679347</v>
      </c>
      <c r="D7" s="10">
        <f>Assumptions!B7</f>
        <v>0.253068050679347</v>
      </c>
      <c r="E7" s="10">
        <f>Assumptions!B7</f>
        <v>0.253068050679347</v>
      </c>
      <c r="F7" s="10">
        <f>Assumptions!B7</f>
        <v>0.253068050679347</v>
      </c>
    </row>
    <row r="8" spans="1:6" x14ac:dyDescent="0.25">
      <c r="A8" t="s">
        <v>44</v>
      </c>
      <c r="B8" s="18">
        <f>B6*B7</f>
        <v>15143675625.742603</v>
      </c>
      <c r="C8" s="18">
        <f>C6*C7</f>
        <v>15276509516.212152</v>
      </c>
      <c r="D8" s="18">
        <f>D6*D7</f>
        <v>15410508569.149078</v>
      </c>
      <c r="E8" s="18">
        <f>E6*E7</f>
        <v>15545683004.863657</v>
      </c>
      <c r="F8" s="18">
        <f>F6*F7</f>
        <v>15682043133.314383</v>
      </c>
    </row>
    <row r="9" spans="1:6" x14ac:dyDescent="0.25">
      <c r="A9" t="s">
        <v>45</v>
      </c>
      <c r="B9" s="18">
        <f>B8*(1-Assumptions!B8)</f>
        <v>11384729622.74268</v>
      </c>
      <c r="C9" s="18">
        <f>C8*(1-Assumptions!B8)</f>
        <v>11484591635.447319</v>
      </c>
      <c r="D9" s="18">
        <f>D8*(1-Assumptions!B8)</f>
        <v>11585329595.312044</v>
      </c>
      <c r="E9" s="18">
        <f>E8*(1-Assumptions!B8)</f>
        <v>11686951185.773298</v>
      </c>
      <c r="F9" s="18">
        <f>F8*(1-Assumptions!B8)</f>
        <v>11789464157.66336</v>
      </c>
    </row>
    <row r="10" spans="1:6" x14ac:dyDescent="0.25">
      <c r="A10" t="s">
        <v>46</v>
      </c>
      <c r="B10" s="18">
        <f>B6*Assumptions!B9</f>
        <v>5490939975.065862</v>
      </c>
      <c r="C10" s="18">
        <f>C6*Assumptions!B9</f>
        <v>5539104168.307223</v>
      </c>
      <c r="D10" s="18">
        <f>D6*Assumptions!B9</f>
        <v>5587690837.394456</v>
      </c>
      <c r="E10" s="18">
        <f>E6*Assumptions!B9</f>
        <v>5636703688.106236</v>
      </c>
      <c r="F10" s="18">
        <f>F6*Assumptions!B9</f>
        <v>5686146458.726759</v>
      </c>
    </row>
    <row r="11" spans="1:6" x14ac:dyDescent="0.25">
      <c r="A11" t="s">
        <v>47</v>
      </c>
      <c r="B11" s="18">
        <f>-B6*Assumptions!B10</f>
        <v>-4393285044.201533</v>
      </c>
      <c r="C11" s="18">
        <f>-C6*Assumptions!B10</f>
        <v>-4431821074.606922</v>
      </c>
      <c r="D11" s="18">
        <f>-D6*Assumptions!B10</f>
        <v>-4470695126.703248</v>
      </c>
      <c r="E11" s="18">
        <f>-E6*Assumptions!B10</f>
        <v>-4509910165.473211</v>
      </c>
      <c r="F11" s="18">
        <f>-F6*Assumptions!B10</f>
        <v>-4549469181.907082</v>
      </c>
    </row>
    <row r="12" spans="1:6" x14ac:dyDescent="0.25">
      <c r="A12" t="s">
        <v>48</v>
      </c>
      <c r="B12" s="18">
        <f>-(B6-Assumptions!B29)*Assumptions!B11</f>
        <v>-30844294.90261007</v>
      </c>
      <c r="C12" s="18">
        <f>-(C6-B6)*Assumptions!B11</f>
        <v>-31114847.9567012</v>
      </c>
      <c r="D12" s="18">
        <f>-(D6-C6)*Assumptions!B11</f>
        <v>-31387774.187267616</v>
      </c>
      <c r="E12" s="18">
        <f>-(E6-D6)*Assumptions!B11</f>
        <v>-31663094.41080626</v>
      </c>
      <c r="F12" s="18">
        <f>-(F6-E6)*Assumptions!B11</f>
        <v>-31940829.62640597</v>
      </c>
    </row>
    <row r="13" spans="1:6" x14ac:dyDescent="0.25">
      <c r="A13" s="19" t="s">
        <v>49</v>
      </c>
      <c r="B13" s="20">
        <f>B9+B10+B11+B12</f>
        <v>12451540258.704395</v>
      </c>
      <c r="C13" s="20">
        <f>C9+C10+C11+C12</f>
        <v>12560759881.19092</v>
      </c>
      <c r="D13" s="20">
        <f>D9+D10+D11+D12</f>
        <v>12670937531.815987</v>
      </c>
      <c r="E13" s="20">
        <f>E9+E10+E11+E12</f>
        <v>12782081613.995518</v>
      </c>
      <c r="F13" s="20">
        <f>F9+F10+F11+F12</f>
        <v>12894200604.856634</v>
      </c>
    </row>
    <row r="14" spans="1:6" x14ac:dyDescent="0.25">
      <c r="A14" t="s">
        <v>50</v>
      </c>
      <c r="B14" s="21">
        <f>1/(1+Assumptions!$B$26)^(1-0.5*Assumptions!$B$32)</f>
        <v>0.9635151057999994</v>
      </c>
      <c r="C14" s="21">
        <f>1/(1+Assumptions!$B$26)^(2-0.5*Assumptions!$B$32)</f>
        <v>0.8944901931384776</v>
      </c>
      <c r="D14" s="21">
        <f>1/(1+Assumptions!$B$26)^(3-0.5*Assumptions!$B$32)</f>
        <v>0.830410131407938</v>
      </c>
      <c r="E14" s="21">
        <f>1/(1+Assumptions!$B$26)^(4-0.5*Assumptions!$B$32)</f>
        <v>0.7709206782082557</v>
      </c>
      <c r="F14" s="21">
        <f>1/(1+Assumptions!$B$26)^(5-0.5*Assumptions!$B$32)</f>
        <v>0.7156929685833983</v>
      </c>
    </row>
    <row r="15" spans="1:6" x14ac:dyDescent="0.25">
      <c r="A15" s="19" t="s">
        <v>51</v>
      </c>
      <c r="B15" s="20">
        <f>B13*B14</f>
        <v>11997247129.738518</v>
      </c>
      <c r="C15" s="20">
        <f>C13*C14</f>
        <v>11235476532.092506</v>
      </c>
      <c r="D15" s="20">
        <f>D13*D14</f>
        <v>10522074900.857086</v>
      </c>
      <c r="E15" s="20">
        <f>E13*E14</f>
        <v>9853971026.7747</v>
      </c>
      <c r="F15" s="20">
        <f>F13*F14</f>
        <v>9228288708.399694</v>
      </c>
    </row>
    <row r="17" spans="1:2" x14ac:dyDescent="0.25">
      <c r="A17" s="22" t="s">
        <v>52</v>
      </c>
      <c r="B17" s="23">
        <f>SUM(B15:F15)</f>
        <v>52837058297.86251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12894200604.856634</v>
      </c>
    </row>
    <row r="5" spans="1:2" x14ac:dyDescent="0.25">
      <c r="A5" t="s">
        <v>56</v>
      </c>
      <c r="B5" s="18">
        <f>IF(Assumptions!$B$33=0,B4,B4-Forecast!F11-Forecast!F10-Forecast!F12)</f>
        <v>11789464157.66336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0.32397367799825955</v>
      </c>
    </row>
    <row r="7" spans="1:2" x14ac:dyDescent="0.25">
      <c r="A7" t="s">
        <v>58</v>
      </c>
      <c r="B7" s="18">
        <f>-MAX(Forecast!F9,0)*B6</f>
        <v>-3819476064.786852</v>
      </c>
    </row>
    <row r="8" spans="1:2" x14ac:dyDescent="0.25">
      <c r="A8" t="s">
        <v>59</v>
      </c>
      <c r="B8" s="18">
        <f>IF(OR(Assumptions!$B$33=0,Assumptions!B12&lt;=0),B5,MAX(B5+B7,0))</f>
        <v>7969988092.876509</v>
      </c>
    </row>
    <row r="9" spans="1:2" x14ac:dyDescent="0.25">
      <c r="A9" t="s">
        <v>60</v>
      </c>
      <c r="B9" s="18">
        <f>B8*(1+Assumptions!B12)/(Assumptions!B26-Assumptions!B12)</f>
        <v>156598518656.2609</v>
      </c>
    </row>
    <row r="10" spans="1:2" x14ac:dyDescent="0.25">
      <c r="A10" t="s">
        <v>61</v>
      </c>
      <c r="B10" s="18">
        <f>B9/(1+Assumptions!B26)^(5-0.5*Assumptions!B32)</f>
        <v>112076458692.86203</v>
      </c>
    </row>
    <row r="11" spans="1:2" x14ac:dyDescent="0.25">
      <c r="A11" t="s">
        <v>62</v>
      </c>
      <c r="B11" s="18">
        <f>Forecast!B17+B10</f>
        <v>164913516990.72455</v>
      </c>
    </row>
    <row r="12" spans="1:2" x14ac:dyDescent="0.25">
      <c r="A12" t="s">
        <v>63</v>
      </c>
      <c r="B12" s="18">
        <f>-Assumptions!B30</f>
        <v>-61189000000</v>
      </c>
    </row>
    <row r="13" spans="1:2" x14ac:dyDescent="0.25">
      <c r="A13" t="s">
        <v>64</v>
      </c>
      <c r="B13" s="18">
        <f>B11+B12</f>
        <v>103724516990.72455</v>
      </c>
    </row>
    <row r="14" spans="1:2" x14ac:dyDescent="0.25">
      <c r="A14" s="19" t="s">
        <v>65</v>
      </c>
      <c r="B14" s="24">
        <f>B13/Assumptions!B31</f>
        <v>51.399661541488875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21368189592.04114</v>
      </c>
    </row>
    <row r="18" spans="1:2" x14ac:dyDescent="0.25">
      <c r="A18" t="s">
        <v>60</v>
      </c>
      <c r="B18" s="18">
        <f>B17*Assumptions!B13</f>
        <v>194905837989.28873</v>
      </c>
    </row>
    <row r="19" spans="1:2" x14ac:dyDescent="0.25">
      <c r="A19" t="s">
        <v>61</v>
      </c>
      <c r="B19" s="18">
        <f>B18/(1+Assumptions!B26)^(5-0.5*Assumptions!B32)</f>
        <v>139492737784.78894</v>
      </c>
    </row>
    <row r="20" spans="1:2" x14ac:dyDescent="0.25">
      <c r="A20" t="s">
        <v>62</v>
      </c>
      <c r="B20" s="18">
        <f>Forecast!B17+B19</f>
        <v>192329796082.65146</v>
      </c>
    </row>
    <row r="21" spans="1:2" x14ac:dyDescent="0.25">
      <c r="A21" t="s">
        <v>63</v>
      </c>
      <c r="B21" s="18">
        <f>-Assumptions!B30</f>
        <v>-61189000000</v>
      </c>
    </row>
    <row r="22" spans="1:2" x14ac:dyDescent="0.25">
      <c r="A22" t="s">
        <v>64</v>
      </c>
      <c r="B22" s="18">
        <f>B20+B21</f>
        <v>131140796082.65146</v>
      </c>
    </row>
    <row r="23" spans="1:2" x14ac:dyDescent="0.25">
      <c r="A23" s="19" t="s">
        <v>65</v>
      </c>
      <c r="B23" s="25">
        <f>B22/Assumptions!B31</f>
        <v>64.98552828674502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67.6</v>
      </c>
    </row>
    <row r="27" spans="1:3" x14ac:dyDescent="0.25">
      <c r="A27" t="s">
        <v>70</v>
      </c>
      <c r="B27" s="27">
        <v>0.8704</v>
      </c>
      <c r="C27" s="8" t="s">
        <v>71</v>
      </c>
    </row>
    <row r="28" spans="1:2" x14ac:dyDescent="0.25">
      <c r="A28" t="s">
        <v>72</v>
      </c>
      <c r="B28" s="28">
        <f>B14*B27</f>
        <v>44.738265405711914</v>
      </c>
    </row>
    <row r="29" spans="1:2" x14ac:dyDescent="0.25">
      <c r="A29" s="19" t="s">
        <v>73</v>
      </c>
      <c r="B29" s="12">
        <f>B28/B26-1</f>
        <v>-0.33819134015219054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0.057167</v>
      </c>
      <c r="B5" s="31">
        <v>84.14813966222198</v>
      </c>
      <c r="C5" s="31">
        <v>87.83293328253824</v>
      </c>
      <c r="D5" s="31">
        <v>92.56675879163004</v>
      </c>
      <c r="E5" s="31">
        <v>98.92882914387714</v>
      </c>
      <c r="F5" s="31">
        <v>108.02094758948604</v>
      </c>
    </row>
    <row r="6" spans="1:6" x14ac:dyDescent="0.25">
      <c r="A6" s="30">
        <v>0.067167</v>
      </c>
      <c r="B6" s="31">
        <v>63.9228814439596</v>
      </c>
      <c r="C6" s="31">
        <v>65.00972724784793</v>
      </c>
      <c r="D6" s="31">
        <v>66.28376868382315</v>
      </c>
      <c r="E6" s="31">
        <v>67.82055488098648</v>
      </c>
      <c r="F6" s="31">
        <v>69.74260803344426</v>
      </c>
    </row>
    <row r="7" spans="1:6" x14ac:dyDescent="0.25">
      <c r="A7" s="30">
        <v>0.077167</v>
      </c>
      <c r="B7" s="31">
        <v>50.857586554357496</v>
      </c>
      <c r="C7" s="31">
        <v>51.12850439946533</v>
      </c>
      <c r="D7" s="32">
        <v>51.39942224457313</v>
      </c>
      <c r="E7" s="31">
        <v>51.670340089680955</v>
      </c>
      <c r="F7" s="31">
        <v>51.94125793478877</v>
      </c>
    </row>
    <row r="8" spans="1:6" x14ac:dyDescent="0.25">
      <c r="A8" s="30">
        <v>0.087167</v>
      </c>
      <c r="B8" s="31">
        <v>42.00043279537102</v>
      </c>
      <c r="C8" s="31">
        <v>42.23050154583707</v>
      </c>
      <c r="D8" s="31">
        <v>42.46057029630314</v>
      </c>
      <c r="E8" s="31">
        <v>42.690639046769185</v>
      </c>
      <c r="F8" s="31">
        <v>42.92070779723524</v>
      </c>
    </row>
    <row r="9" spans="1:6" x14ac:dyDescent="0.25">
      <c r="A9" s="30">
        <v>0.097167</v>
      </c>
      <c r="B9" s="31">
        <v>34.95925222626392</v>
      </c>
      <c r="C9" s="31">
        <v>35.15731223766409</v>
      </c>
      <c r="D9" s="31">
        <v>35.355372249064224</v>
      </c>
      <c r="E9" s="31">
        <v>35.5534322604644</v>
      </c>
      <c r="F9" s="31">
        <v>35.75149227186454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59320000000</v>
      </c>
      <c r="C5" s="18">
        <v>59768000000</v>
      </c>
      <c r="D5" s="18">
        <v>59380000000</v>
      </c>
      <c r="E5" s="18">
        <v>57786000000</v>
      </c>
      <c r="F5" s="8" t="s">
        <v>84</v>
      </c>
    </row>
    <row r="6" spans="1:6" x14ac:dyDescent="0.25">
      <c r="A6" t="s">
        <v>44</v>
      </c>
      <c r="B6" s="18">
        <v>15650000000</v>
      </c>
      <c r="C6" s="18">
        <v>15268000000</v>
      </c>
      <c r="D6" s="18">
        <v>14410000000</v>
      </c>
      <c r="E6" s="18">
        <v>14465000000</v>
      </c>
      <c r="F6" s="8" t="s">
        <v>85</v>
      </c>
    </row>
    <row r="7" spans="1:6" x14ac:dyDescent="0.25">
      <c r="A7" t="s">
        <v>86</v>
      </c>
      <c r="B7" s="18">
        <v>5652000000</v>
      </c>
      <c r="C7" s="18">
        <v>5544000000</v>
      </c>
      <c r="D7" s="18">
        <v>5411000000</v>
      </c>
      <c r="E7" s="18">
        <v>5078000000</v>
      </c>
      <c r="F7" s="8" t="s">
        <v>87</v>
      </c>
    </row>
    <row r="8" spans="1:6" x14ac:dyDescent="0.25">
      <c r="A8" t="s">
        <v>88</v>
      </c>
      <c r="B8" s="18">
        <v>3656000000</v>
      </c>
      <c r="C8" s="18">
        <v>3863000000</v>
      </c>
      <c r="D8" s="18">
        <v>4638000000</v>
      </c>
      <c r="E8" s="18">
        <v>5160000000</v>
      </c>
      <c r="F8" s="8" t="s">
        <v>89</v>
      </c>
    </row>
    <row r="9" spans="1:6" x14ac:dyDescent="0.25">
      <c r="A9" t="s">
        <v>90</v>
      </c>
      <c r="B9" s="18">
        <v>398000000</v>
      </c>
      <c r="C9" s="18">
        <v>23000000</v>
      </c>
      <c r="D9" s="18">
        <v>1540000000</v>
      </c>
      <c r="E9" s="18">
        <v>346000000</v>
      </c>
      <c r="F9" s="8" t="s">
        <v>91</v>
      </c>
    </row>
    <row r="10" spans="1:6" x14ac:dyDescent="0.25">
      <c r="A10" t="s">
        <v>92</v>
      </c>
      <c r="B10" s="18">
        <v>73027000000</v>
      </c>
      <c r="C10" s="18">
        <v>72170000000</v>
      </c>
      <c r="D10" s="18">
        <v>78168000000</v>
      </c>
      <c r="E10" s="18">
        <v>79991000000</v>
      </c>
      <c r="F10" s="8" t="s">
        <v>93</v>
      </c>
    </row>
    <row r="11" spans="1:6" x14ac:dyDescent="0.25">
      <c r="A11" t="s">
        <v>94</v>
      </c>
      <c r="B11" s="18">
        <v>11838000000</v>
      </c>
      <c r="C11" s="18">
        <v>11296000000</v>
      </c>
      <c r="D11" s="18">
        <v>10399000000</v>
      </c>
      <c r="E11" s="18">
        <v>9997000000</v>
      </c>
      <c r="F11" s="8" t="s">
        <v>95</v>
      </c>
    </row>
    <row r="12" spans="1:6" x14ac:dyDescent="0.25">
      <c r="A12" t="s">
        <v>32</v>
      </c>
      <c r="B12" s="34">
        <v>2018000000</v>
      </c>
      <c r="C12" s="34">
        <v>2003000000</v>
      </c>
      <c r="D12" s="34">
        <v>2016000000</v>
      </c>
      <c r="E12" s="34">
        <v>2050000000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2026-09-19T01:06:43Z</dcterms:modified>
</cp:coreProperties>
</file>