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<sst xmlns="http://schemas.openxmlformats.org/spreadsheetml/2006/main" count="112" uniqueCount="100">
  <si>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Accenture plc (ACN)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</si>
  <si>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</si>
  <si>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</si>
  <si>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</si>
  <si>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</si>
  <si>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</si>
  <si>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</si>
  <si>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</si>
  <si>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</si>
  <si>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</si>
  <si>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</si>
  <si>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</si>
  <si>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</si>
  <si>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</si>
  <si>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</si>
  <si>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</si>
  <si>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</si>
  <si>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</si>
  <si>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</si>
  <si>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</si>
  <si>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</si>
  <si>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</si>
  <si>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</si>
  <si>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</si>
  <si>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</si>
  <si>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</si>
  <si>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</si>
  <si>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</si>
  <si>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</si>
  <si>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</si>
  <si>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</si>
  <si>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</si>
  <si>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</si>
  <si>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</si>
  <si>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</si>
  <si>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</si>
  <si>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</si>
  <si>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</si>
  <si>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</si>
  <si>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</si>
  <si>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</si>
  <si>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</si>
  <si>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</si>
  <si>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</si>
  <si>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</si>
  <si>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</si>
  <si>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</si>
  <si>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</si>
  <si>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</si>
  <si>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</si>
  <si>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</si>
  <si>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</si>
  <si>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</si>
  <si>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</si>
  <si>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</si>
  <si>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</si>
  <si>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</si>
  <si>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</si>
  <si>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</si>
  <si>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</si>
  <si>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</si>
  <si>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</si>
  <si>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</si>
  <si>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</si>
  <si>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</si>
  <si>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</si>
  <si>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</si>
  <si>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</si>
  <si>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</si>
  <si>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</si>
  <si>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</si>
  <si>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</si>
  <si>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</si>
  <si>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</si>
  <si>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</si>
  <si>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</si>
  <si>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</si>
  <si>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</si>
  <si>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</si>
  <si>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</si>
  <si>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</si>
  <si>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2023-08-31</t>
  </si>
  <si>
    <t>2022-08-31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</si>
  <si>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</si>
  <si>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</si>
  <si>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</si>
  <si>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</si>
  <si>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</si>
  <si>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</si>
  <si>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</si>
  <si>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</si>
  <si>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</si>
  <si>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</si>
  <si>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</si>
  <si>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</si>
  <si>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</si>
  <si>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</si>
  <si>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</si>
  <si>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0.91%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</si>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</sst>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0.04193654176414818</v>
      </c>
    </row>
    <row r="7" spans="1:2" x14ac:dyDescent="0.25">
      <c r="A7" t="s">
        <v>5</v>
      </c>
      <c r="B7" s="6">
        <v>0.15407352125489793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0.017385693562337268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0.47086047731028347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8.815945270899661</v>
      </c>
    </row>
    <row r="14" spans="1:3" x14ac:dyDescent="0.25">
      <c r="A14" t="s">
        <v>12</v>
      </c>
      <c r="B14" s="6">
        <v>0.2861308130843252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1.0616400000000001</v>
      </c>
      <c r="C19" s="8" t="s">
        <v>19</v>
      </c>
    </row>
    <row r="20" spans="1:2" x14ac:dyDescent="0.25">
      <c r="A20" t="s">
        <v>20</v>
      </c>
      <c r="B20" s="10">
        <f>B17+B19*B18</f>
        <v>0.10837020000000001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110938972160</v>
      </c>
    </row>
    <row r="23" spans="1:2" x14ac:dyDescent="0.25">
      <c r="A23" t="s">
        <v>24</v>
      </c>
      <c r="B23" s="11">
        <v>8182866000</v>
      </c>
    </row>
    <row r="24" spans="1:2" x14ac:dyDescent="0.25">
      <c r="A24" t="s">
        <v>25</v>
      </c>
      <c r="B24" s="10">
        <f>B22/(B22+B23)</f>
        <v>0.9313067517560544</v>
      </c>
    </row>
    <row r="25" spans="1:2" x14ac:dyDescent="0.25">
      <c r="A25" t="s">
        <v>26</v>
      </c>
      <c r="B25" s="10">
        <f>1-B24</f>
        <v>0.06869324824394563</v>
      </c>
    </row>
    <row r="26" spans="1:2" x14ac:dyDescent="0.25">
      <c r="A26" t="s">
        <v>27</v>
      </c>
      <c r="B26" s="12">
        <f>B24*B20+B25*B21*(1-B8)</f>
        <v>0.10363819690146758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69672977000</v>
      </c>
      <c r="C29" s="8" t="s">
        <v>30</v>
      </c>
    </row>
    <row r="30" spans="1:2" x14ac:dyDescent="0.25">
      <c r="A30" t="s">
        <v>31</v>
      </c>
      <c r="B30" s="11">
        <v>-3301808000</v>
      </c>
    </row>
    <row r="31" spans="1:2" x14ac:dyDescent="0.25">
      <c r="A31" t="s">
        <v>32</v>
      </c>
      <c r="B31" s="13">
        <v>632435108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0.04193654176414818</v>
      </c>
      <c r="C5" s="10">
        <f>Assumptions!B6</f>
        <v>0.04193654176414818</v>
      </c>
      <c r="D5" s="10">
        <f>Assumptions!B6</f>
        <v>0.04193654176414818</v>
      </c>
      <c r="E5" s="10">
        <f>Assumptions!B6</f>
        <v>0.04193654176414818</v>
      </c>
      <c r="F5" s="10">
        <f>Assumptions!B6</f>
        <v>0.04193654176414818</v>
      </c>
    </row>
    <row r="6" spans="1:6" x14ac:dyDescent="0.25">
      <c r="A6" t="s">
        <v>43</v>
      </c>
      <c r="B6" s="18">
        <f>Assumptions!B29*(1+B5)</f>
        <v>72594820709.79303</v>
      </c>
      <c r="C6" s="18">
        <f>B6*(1+C5)</f>
        <v>75639196440.35011</v>
      </c>
      <c r="D6" s="18">
        <f>C6*(1+D5)</f>
        <v>78811242760.87746</v>
      </c>
      <c r="E6" s="18">
        <f>D6*(1+E5)</f>
        <v>82116313734.40341</v>
      </c>
      <c r="F6" s="18">
        <f>E6*(1+F5)</f>
        <v>85559987954.84412</v>
      </c>
    </row>
    <row r="7" spans="1:6" x14ac:dyDescent="0.25">
      <c r="A7" t="s">
        <v>5</v>
      </c>
      <c r="B7" s="10">
        <f>Assumptions!B7</f>
        <v>0.15407352125489793</v>
      </c>
      <c r="C7" s="10">
        <f>Assumptions!B7</f>
        <v>0.15407352125489793</v>
      </c>
      <c r="D7" s="10">
        <f>Assumptions!B7</f>
        <v>0.15407352125489793</v>
      </c>
      <c r="E7" s="10">
        <f>Assumptions!B7</f>
        <v>0.15407352125489793</v>
      </c>
      <c r="F7" s="10">
        <f>Assumptions!B7</f>
        <v>0.15407352125489793</v>
      </c>
    </row>
    <row r="8" spans="1:6" x14ac:dyDescent="0.25">
      <c r="A8" t="s">
        <v>44</v>
      </c>
      <c r="B8" s="18">
        <f>B6*B7</f>
        <v>11184939651.625801</v>
      </c>
      <c r="C8" s="18">
        <f>C6*C7</f>
        <v>11653997340.455683</v>
      </c>
      <c r="D8" s="18">
        <f>D6*D7</f>
        <v>12142725686.642973</v>
      </c>
      <c r="E8" s="18">
        <f>E6*E7</f>
        <v>12651949609.531471</v>
      </c>
      <c r="F8" s="18">
        <f>F6*F7</f>
        <v>13182528622.729486</v>
      </c>
    </row>
    <row r="9" spans="1:6" x14ac:dyDescent="0.25">
      <c r="A9" t="s">
        <v>45</v>
      </c>
      <c r="B9" s="18">
        <f>B8*(1-Assumptions!B8)</f>
        <v>8836102324.784384</v>
      </c>
      <c r="C9" s="18">
        <f>C8*(1-Assumptions!B8)</f>
        <v>9206657898.95999</v>
      </c>
      <c r="D9" s="18">
        <f>D8*(1-Assumptions!B8)</f>
        <v>9592753292.447948</v>
      </c>
      <c r="E9" s="18">
        <f>E8*(1-Assumptions!B8)</f>
        <v>9995040191.529863</v>
      </c>
      <c r="F9" s="18">
        <f>F8*(1-Assumptions!B8)</f>
        <v>10414197611.956295</v>
      </c>
    </row>
    <row r="10" spans="1:6" x14ac:dyDescent="0.25">
      <c r="A10" t="s">
        <v>46</v>
      </c>
      <c r="B10" s="18">
        <f>B6*Assumptions!B9</f>
        <v>1262111307.0732768</v>
      </c>
      <c r="C10" s="18">
        <f>C6*Assumptions!B9</f>
        <v>1315039890.613359</v>
      </c>
      <c r="D10" s="18">
        <f>D6*Assumptions!B9</f>
        <v>1370188115.9075868</v>
      </c>
      <c r="E10" s="18">
        <f>E6*Assumptions!B9</f>
        <v>1427649067.0550847</v>
      </c>
      <c r="F10" s="18">
        <f>F6*Assumptions!B9</f>
        <v>1487519731.7801876</v>
      </c>
    </row>
    <row r="11" spans="1:6" x14ac:dyDescent="0.25">
      <c r="A11" t="s">
        <v>47</v>
      </c>
      <c r="B11" s="18">
        <f>-B6*Assumptions!B10</f>
        <v>-725948207.0979303</v>
      </c>
      <c r="C11" s="18">
        <f>-C6*Assumptions!B10</f>
        <v>-756391964.4035012</v>
      </c>
      <c r="D11" s="18">
        <f>-D6*Assumptions!B10</f>
        <v>-788112427.6087745</v>
      </c>
      <c r="E11" s="18">
        <f>-E6*Assumptions!B10</f>
        <v>-821163137.3440342</v>
      </c>
      <c r="F11" s="18">
        <f>-F6*Assumptions!B10</f>
        <v>-855599879.5484412</v>
      </c>
    </row>
    <row r="12" spans="1:6" x14ac:dyDescent="0.25">
      <c r="A12" t="s">
        <v>48</v>
      </c>
      <c r="B12" s="18">
        <f>-(B6-Assumptions!B29)*Assumptions!B11</f>
        <v>-1375780723.8191953</v>
      </c>
      <c r="C12" s="18">
        <f>-(C6-B6)*Assumptions!B11</f>
        <v>-1433476209.6019511</v>
      </c>
      <c r="D12" s="18">
        <f>-(D6-C6)*Assumptions!B11</f>
        <v>-1493591244.5338335</v>
      </c>
      <c r="E12" s="18">
        <f>-(E6-D6)*Assumptions!B11</f>
        <v>-1556227296.1387944</v>
      </c>
      <c r="F12" s="18">
        <f>-(F6-E6)*Assumptions!B11</f>
        <v>-1621490087.1378284</v>
      </c>
    </row>
    <row r="13" spans="1:6" x14ac:dyDescent="0.25">
      <c r="A13" s="19" t="s">
        <v>49</v>
      </c>
      <c r="B13" s="20">
        <f>B9+B10+B11+B12</f>
        <v>7996484700.940535</v>
      </c>
      <c r="C13" s="20">
        <f>C9+C10+C11+C12</f>
        <v>8331829615.567896</v>
      </c>
      <c r="D13" s="20">
        <f>D9+D10+D11+D12</f>
        <v>8681237736.212929</v>
      </c>
      <c r="E13" s="20">
        <f>E9+E10+E11+E12</f>
        <v>9045298825.10212</v>
      </c>
      <c r="F13" s="20">
        <f>F9+F10+F11+F12</f>
        <v>9424627377.050213</v>
      </c>
    </row>
    <row r="14" spans="1:6" x14ac:dyDescent="0.25">
      <c r="A14" t="s">
        <v>50</v>
      </c>
      <c r="B14" s="21">
        <f>1/(1+Assumptions!$B$26)^(1-0.5*Assumptions!$B$32)</f>
        <v>0.9518897240592737</v>
      </c>
      <c r="C14" s="21">
        <f>1/(1+Assumptions!$B$26)^(2-0.5*Assumptions!$B$32)</f>
        <v>0.8625016121513037</v>
      </c>
      <c r="D14" s="21">
        <f>1/(1+Assumptions!$B$26)^(3-0.5*Assumptions!$B$32)</f>
        <v>0.7815075760995136</v>
      </c>
      <c r="E14" s="21">
        <f>1/(1+Assumptions!$B$26)^(4-0.5*Assumptions!$B$32)</f>
        <v>0.7081193622091408</v>
      </c>
      <c r="F14" s="21">
        <f>1/(1+Assumptions!$B$26)^(5-0.5*Assumptions!$B$32)</f>
        <v>0.6416227385000172</v>
      </c>
    </row>
    <row r="15" spans="1:6" x14ac:dyDescent="0.25">
      <c r="A15" s="19" t="s">
        <v>51</v>
      </c>
      <c r="B15" s="20">
        <f>B13*B14</f>
        <v>7611771615.422489</v>
      </c>
      <c r="C15" s="20">
        <f>C13*C14</f>
        <v>7186216475.597287</v>
      </c>
      <c r="D15" s="20">
        <f>D13*D14</f>
        <v>6784453060.771395</v>
      </c>
      <c r="E15" s="20">
        <f>E13*E14</f>
        <v>6405151235.022404</v>
      </c>
      <c r="F15" s="20">
        <f>F13*F14</f>
        <v>6047055227.005192</v>
      </c>
    </row>
    <row r="17" spans="1:2" x14ac:dyDescent="0.25">
      <c r="A17" s="22" t="s">
        <v>52</v>
      </c>
      <c r="B17" s="23">
        <f>SUM(B15:F15)</f>
        <v>34034647613.818764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9424627377.050213</v>
      </c>
    </row>
    <row r="5" spans="1:2" x14ac:dyDescent="0.25">
      <c r="A5" t="s">
        <v>56</v>
      </c>
      <c r="B5" s="18">
        <f>IF(Assumptions!$B$33=0,B4,B4-Forecast!F11-Forecast!F10-Forecast!F12)</f>
        <v>10969756002.736448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0.08737262418721847</v>
      </c>
    </row>
    <row r="7" spans="1:2" x14ac:dyDescent="0.25">
      <c r="A7" t="s">
        <v>58</v>
      </c>
      <c r="B7" s="18">
        <f>-MAX(Forecast!F9,0)*B6</f>
        <v>-958456368.6525756</v>
      </c>
    </row>
    <row r="8" spans="1:2" x14ac:dyDescent="0.25">
      <c r="A8" t="s">
        <v>59</v>
      </c>
      <c r="B8" s="18">
        <f>IF(OR(Assumptions!$B$33=0,Assumptions!B12&lt;=0),B5,MAX(B5+B7,0))</f>
        <v>10011299634.083872</v>
      </c>
    </row>
    <row r="9" spans="1:2" x14ac:dyDescent="0.25">
      <c r="A9" t="s">
        <v>60</v>
      </c>
      <c r="B9" s="18">
        <f>B8*(1+Assumptions!B12)/(Assumptions!B26-Assumptions!B12)</f>
        <v>130491065783.12785</v>
      </c>
    </row>
    <row r="10" spans="1:2" x14ac:dyDescent="0.25">
      <c r="A10" t="s">
        <v>61</v>
      </c>
      <c r="B10" s="18">
        <f>B9/(1+Assumptions!B26)^(5-0.5*Assumptions!B32)</f>
        <v>83726034977.55638</v>
      </c>
    </row>
    <row r="11" spans="1:2" x14ac:dyDescent="0.25">
      <c r="A11" t="s">
        <v>62</v>
      </c>
      <c r="B11" s="18">
        <f>Forecast!B17+B10</f>
        <v>117760682591.37515</v>
      </c>
    </row>
    <row r="12" spans="1:2" x14ac:dyDescent="0.25">
      <c r="A12" t="s">
        <v>63</v>
      </c>
      <c r="B12" s="18">
        <f>-Assumptions!B30</f>
        <v>3301808000</v>
      </c>
    </row>
    <row r="13" spans="1:2" x14ac:dyDescent="0.25">
      <c r="A13" t="s">
        <v>64</v>
      </c>
      <c r="B13" s="18">
        <f>B11+B12</f>
        <v>121062490591.37515</v>
      </c>
    </row>
    <row r="14" spans="1:2" x14ac:dyDescent="0.25">
      <c r="A14" s="19" t="s">
        <v>65</v>
      </c>
      <c r="B14" s="24">
        <f>B13/Assumptions!B31</f>
        <v>191.42278640131275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14670048354.509674</v>
      </c>
    </row>
    <row r="18" spans="1:2" x14ac:dyDescent="0.25">
      <c r="A18" t="s">
        <v>60</v>
      </c>
      <c r="B18" s="18">
        <f>B17*Assumptions!B13</f>
        <v>129330343414.80891</v>
      </c>
    </row>
    <row r="19" spans="1:2" x14ac:dyDescent="0.25">
      <c r="A19" t="s">
        <v>61</v>
      </c>
      <c r="B19" s="18">
        <f>B18/(1+Assumptions!B26)^(5-0.5*Assumptions!B32)</f>
        <v>82981289112.95735</v>
      </c>
    </row>
    <row r="20" spans="1:2" x14ac:dyDescent="0.25">
      <c r="A20" t="s">
        <v>62</v>
      </c>
      <c r="B20" s="18">
        <f>Forecast!B17+B19</f>
        <v>117015936726.77612</v>
      </c>
    </row>
    <row r="21" spans="1:2" x14ac:dyDescent="0.25">
      <c r="A21" t="s">
        <v>63</v>
      </c>
      <c r="B21" s="18">
        <f>-Assumptions!B30</f>
        <v>3301808000</v>
      </c>
    </row>
    <row r="22" spans="1:2" x14ac:dyDescent="0.25">
      <c r="A22" t="s">
        <v>64</v>
      </c>
      <c r="B22" s="18">
        <f>B20+B21</f>
        <v>120317744726.77612</v>
      </c>
    </row>
    <row r="23" spans="1:2" x14ac:dyDescent="0.25">
      <c r="A23" s="19" t="s">
        <v>65</v>
      </c>
      <c r="B23" s="25">
        <f>B22/Assumptions!B31</f>
        <v>190.245201768236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181.29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191.42278640131275</v>
      </c>
    </row>
    <row r="29" spans="1:2" x14ac:dyDescent="0.25">
      <c r="A29" s="19" t="s">
        <v>73</v>
      </c>
      <c r="B29" s="12">
        <f>B28/B26-1</f>
        <v>0.055892693481784717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0.083638</v>
      </c>
      <c r="B5" s="31">
        <v>230.77776414610352</v>
      </c>
      <c r="C5" s="31">
        <v>241.59659332160217</v>
      </c>
      <c r="D5" s="31">
        <v>254.22443222889405</v>
      </c>
      <c r="E5" s="31">
        <v>269.1671749351871</v>
      </c>
      <c r="F5" s="31">
        <v>287.13873971395117</v>
      </c>
    </row>
    <row r="6" spans="1:6" x14ac:dyDescent="0.25">
      <c r="A6" s="30">
        <v>0.093638</v>
      </c>
      <c r="B6" s="31">
        <v>202.02867817308248</v>
      </c>
      <c r="C6" s="31">
        <v>209.59689817261167</v>
      </c>
      <c r="D6" s="31">
        <v>218.23822820503992</v>
      </c>
      <c r="E6" s="31">
        <v>228.20560913107136</v>
      </c>
      <c r="F6" s="31">
        <v>239.83825380592012</v>
      </c>
    </row>
    <row r="7" spans="1:6" x14ac:dyDescent="0.25">
      <c r="A7" s="30">
        <v>0.103638</v>
      </c>
      <c r="B7" s="31">
        <v>179.79558461471063</v>
      </c>
      <c r="C7" s="31">
        <v>185.27348271300121</v>
      </c>
      <c r="D7" s="32">
        <v>191.42324707122003</v>
      </c>
      <c r="E7" s="31">
        <v>198.38173629360568</v>
      </c>
      <c r="F7" s="31">
        <v>206.32568736204152</v>
      </c>
    </row>
    <row r="8" spans="1:6" x14ac:dyDescent="0.25">
      <c r="A8" s="30">
        <v>0.113638</v>
      </c>
      <c r="B8" s="31">
        <v>162.09516972882352</v>
      </c>
      <c r="C8" s="31">
        <v>166.16570997077307</v>
      </c>
      <c r="D8" s="31">
        <v>170.67441441824204</v>
      </c>
      <c r="E8" s="31">
        <v>175.69986533148057</v>
      </c>
      <c r="F8" s="31">
        <v>181.3406307944499</v>
      </c>
    </row>
    <row r="9" spans="1:6" x14ac:dyDescent="0.25">
      <c r="A9" s="30">
        <v>0.123638</v>
      </c>
      <c r="B9" s="31">
        <v>147.67445532210246</v>
      </c>
      <c r="C9" s="31">
        <v>150.76272250988865</v>
      </c>
      <c r="D9" s="31">
        <v>154.1458953004112</v>
      </c>
      <c r="E9" s="31">
        <v>157.8712150277551</v>
      </c>
      <c r="F9" s="31">
        <v>161.99658241229218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69672977000</v>
      </c>
      <c r="C5" s="18">
        <v>64896464000</v>
      </c>
      <c r="D5" s="18">
        <v>64111745000</v>
      </c>
      <c r="E5" s="18">
        <v>61594305000</v>
      </c>
      <c r="F5" s="8" t="s">
        <v>84</v>
      </c>
    </row>
    <row r="6" spans="1:6" x14ac:dyDescent="0.25">
      <c r="A6" t="s">
        <v>44</v>
      </c>
      <c r="B6" s="18">
        <v>10840988000</v>
      </c>
      <c r="C6" s="18">
        <v>10034287000</v>
      </c>
      <c r="D6" s="18">
        <v>9873035000</v>
      </c>
      <c r="E6" s="18">
        <v>9367181000</v>
      </c>
      <c r="F6" s="8" t="s">
        <v>85</v>
      </c>
    </row>
    <row r="7" spans="1:6" x14ac:dyDescent="0.25">
      <c r="A7" t="s">
        <v>86</v>
      </c>
      <c r="B7" s="18">
        <v>1368385000</v>
      </c>
      <c r="C7" s="18">
        <v>1077997000</v>
      </c>
      <c r="D7" s="18">
        <v>1061616000</v>
      </c>
      <c r="E7" s="18">
        <v>1030645000</v>
      </c>
      <c r="F7" s="8" t="s">
        <v>87</v>
      </c>
    </row>
    <row r="8" spans="1:6" x14ac:dyDescent="0.25">
      <c r="A8" t="s">
        <v>88</v>
      </c>
      <c r="B8" s="18">
        <v>600039000</v>
      </c>
      <c r="C8" s="18">
        <v>516509000</v>
      </c>
      <c r="D8" s="18">
        <v>528172000</v>
      </c>
      <c r="E8" s="18">
        <v>717998000</v>
      </c>
      <c r="F8" s="8" t="s">
        <v>89</v>
      </c>
    </row>
    <row r="9" spans="1:6" x14ac:dyDescent="0.25">
      <c r="A9" t="s">
        <v>90</v>
      </c>
      <c r="B9" s="18">
        <v>1050348000</v>
      </c>
      <c r="C9" s="18">
        <v>2158890000</v>
      </c>
      <c r="D9" s="18">
        <v>1185363000</v>
      </c>
      <c r="E9" s="18">
        <v>806567000</v>
      </c>
      <c r="F9" s="8" t="s">
        <v>91</v>
      </c>
    </row>
    <row r="10" spans="1:6" x14ac:dyDescent="0.25">
      <c r="A10" t="s">
        <v>92</v>
      </c>
      <c r="B10" s="18">
        <v>8182866000</v>
      </c>
      <c r="C10" s="18">
        <v>4120549000</v>
      </c>
      <c r="D10" s="18">
        <v>3149034000</v>
      </c>
      <c r="E10" s="18">
        <v>3325756000</v>
      </c>
      <c r="F10" s="8" t="s">
        <v>93</v>
      </c>
    </row>
    <row r="11" spans="1:6" x14ac:dyDescent="0.25">
      <c r="A11" t="s">
        <v>94</v>
      </c>
      <c r="B11" s="18">
        <v>11484674000</v>
      </c>
      <c r="C11" s="18">
        <v>5009865000</v>
      </c>
      <c r="D11" s="18">
        <v>9049607000</v>
      </c>
      <c r="E11" s="18">
        <v>7893806000</v>
      </c>
      <c r="F11" s="8" t="s">
        <v>95</v>
      </c>
    </row>
    <row r="12" spans="1:6" x14ac:dyDescent="0.25">
      <c r="A12" t="s">
        <v>32</v>
      </c>
      <c r="B12" s="34">
        <v>632435108</v>
      </c>
      <c r="C12" s="34">
        <v>635940044</v>
      </c>
      <c r="D12" s="34">
        <v>638591616</v>
      </c>
      <c r="E12" s="34">
        <v>642839181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