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<sst xmlns="http://schemas.openxmlformats.org/spreadsheetml/2006/main" count="116" uniqueCount="104">
  <si>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Adani Enterprises Limited (ADANIENT.NS)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</si>
  <si>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</si>
  <si>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</si>
  <si>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</si>
  <si>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</si>
  <si>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</si>
  <si>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</si>
  <si>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</si>
  <si>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</si>
  <si>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</si>
  <si>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</si>
  <si>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</si>
  <si>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</si>
  <si>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</si>
  <si>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</si>
  <si>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</si>
  <si>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</si>
  <si>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</si>
  <si>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</si>
  <si>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</si>
  <si>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</si>
  <si>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</si>
  <si>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</si>
  <si>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</si>
  <si>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</si>
  <si>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</si>
  <si>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</si>
  <si>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</si>
  <si>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</si>
  <si>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</si>
  <si>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</si>
  <si>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</si>
  <si>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</si>
  <si>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</si>
  <si>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</si>
  <si>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</si>
  <si>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</si>
  <si>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</si>
  <si>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</si>
  <si>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</si>
  <si>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</si>
  <si>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</si>
  <si>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</si>
  <si>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</si>
  <si>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</si>
  <si>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</si>
  <si>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</si>
  <si>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</si>
  <si>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</si>
  <si>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</si>
  <si>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</si>
  <si>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</si>
  <si>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</si>
  <si>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</si>
  <si>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</si>
  <si>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</si>
  <si>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</si>
  <si>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</si>
  <si>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</si>
  <si>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</si>
  <si>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</si>
  <si>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</si>
  <si>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</si>
  <si>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</si>
  <si>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</si>
  <si>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</si>
  <si>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</si>
  <si>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</si>
  <si>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</si>
  <si>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</si>
  <si>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</si>
  <si>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</si>
  <si>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</si>
  <si>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</si>
  <si>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</si>
  <si>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</si>
  <si>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</si>
  <si>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</si>
  <si>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</si>
  <si>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</si>
  <si>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</si>
  <si>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</si>
  <si>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</si>
  <si>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</si>
  <si>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</si>
  <si>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</si>
  <si>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</si>
  <si>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</si>
  <si>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</si>
  <si>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</si>
  <si>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</si>
  <si>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</si>
  <si>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</si>
  <si>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</si>
  <si>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</si>
  <si>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</si>
  <si>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</si>
  <si>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</si>
  <si>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Consensus rests on as few as 2 analyst estimate(s).</t>
  </si>
  <si>
    <t>Adjusted: Free cashflow is negative in at least one forecast year, so terminal value carries most of the valuation.</t>
  </si>
  <si>
    <t>Adjusted: Capital expenditure runs at 24.7% of revenue against depreciation of 3.9%.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</si>
  <si>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</si>
  <si>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Current EV/EBITDA of 36.1x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</si>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</sst>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-0.07670321975732775</v>
      </c>
    </row>
    <row r="7" spans="1:2" x14ac:dyDescent="0.25">
      <c r="A7" t="s">
        <v>5</v>
      </c>
      <c r="B7" s="6">
        <v>0.0845512997094629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0.038749602042747695</v>
      </c>
    </row>
    <row r="10" spans="1:2" x14ac:dyDescent="0.25">
      <c r="A10" t="s">
        <v>8</v>
      </c>
      <c r="B10" s="6">
        <v>0.24659869811159502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0.11997271675721753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0.86399</v>
      </c>
      <c r="C19" s="8" t="s">
        <v>19</v>
      </c>
    </row>
    <row r="20" spans="1:2" x14ac:dyDescent="0.25">
      <c r="A20" t="s">
        <v>20</v>
      </c>
      <c r="B20" s="10">
        <f>B17+B19*B18</f>
        <v>0.1371192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4297379807232</v>
      </c>
    </row>
    <row r="23" spans="1:2" x14ac:dyDescent="0.25">
      <c r="A23" t="s">
        <v>24</v>
      </c>
      <c r="B23" s="11">
        <v>1066217900000</v>
      </c>
    </row>
    <row r="24" spans="1:2" x14ac:dyDescent="0.25">
      <c r="A24" t="s">
        <v>25</v>
      </c>
      <c r="B24" s="10">
        <f>B22/(B22+B23)</f>
        <v>0.8012121791754877</v>
      </c>
    </row>
    <row r="25" spans="1:2" x14ac:dyDescent="0.25">
      <c r="A25" t="s">
        <v>26</v>
      </c>
      <c r="B25" s="10">
        <f>1-B24</f>
        <v>0.1987878208245123</v>
      </c>
    </row>
    <row r="26" spans="1:2" x14ac:dyDescent="0.25">
      <c r="A26" t="s">
        <v>27</v>
      </c>
      <c r="B26" s="12">
        <f>B24*B20+B25*B21*(1-B8)</f>
        <v>0.11997271675721753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1002670200000</v>
      </c>
      <c r="C29" s="8" t="s">
        <v>30</v>
      </c>
    </row>
    <row r="30" spans="1:2" x14ac:dyDescent="0.25">
      <c r="A30" t="s">
        <v>31</v>
      </c>
      <c r="B30" s="11">
        <v>966105600000</v>
      </c>
    </row>
    <row r="31" spans="1:2" x14ac:dyDescent="0.25">
      <c r="A31" t="s">
        <v>32</v>
      </c>
      <c r="B31" s="13">
        <v>1254378122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-0.07670321975732775</v>
      </c>
      <c r="C5" s="10">
        <f>Assumptions!B6</f>
        <v>-0.07670321975732775</v>
      </c>
      <c r="D5" s="10">
        <f>Assumptions!B6</f>
        <v>-0.07670321975732775</v>
      </c>
      <c r="E5" s="10">
        <f>Assumptions!B6</f>
        <v>-0.07670321975732775</v>
      </c>
      <c r="F5" s="10">
        <f>Assumptions!B6</f>
        <v>-0.07670321975732775</v>
      </c>
    </row>
    <row r="6" spans="1:6" x14ac:dyDescent="0.25">
      <c r="A6" t="s">
        <v>43</v>
      </c>
      <c r="B6" s="18">
        <f>Assumptions!B29*(1+B5)</f>
        <v>925762167305.2762</v>
      </c>
      <c r="C6" s="18">
        <f>B6*(1+C5)</f>
        <v>854753228343.4396</v>
      </c>
      <c r="D6" s="18">
        <f>C6*(1+D5)</f>
        <v>789190903631.5273</v>
      </c>
      <c r="E6" s="18">
        <f>D6*(1+E5)</f>
        <v>728657420319.7942</v>
      </c>
      <c r="F6" s="18">
        <f>E6*(1+F5)</f>
        <v>672767050081.1975</v>
      </c>
    </row>
    <row r="7" spans="1:6" x14ac:dyDescent="0.25">
      <c r="A7" t="s">
        <v>5</v>
      </c>
      <c r="B7" s="10">
        <f>Assumptions!B7</f>
        <v>0.0845512997094629</v>
      </c>
      <c r="C7" s="10">
        <f>Assumptions!B7</f>
        <v>0.0845512997094629</v>
      </c>
      <c r="D7" s="10">
        <f>Assumptions!B7</f>
        <v>0.0845512997094629</v>
      </c>
      <c r="E7" s="10">
        <f>Assumptions!B7</f>
        <v>0.0845512997094629</v>
      </c>
      <c r="F7" s="10">
        <f>Assumptions!B7</f>
        <v>0.0845512997094629</v>
      </c>
    </row>
    <row r="8" spans="1:6" x14ac:dyDescent="0.25">
      <c r="A8" t="s">
        <v>44</v>
      </c>
      <c r="B8" s="18">
        <f>B6*B7</f>
        <v>78274394467.51035</v>
      </c>
      <c r="C8" s="18">
        <f>C6*C7</f>
        <v>72270496387.29713</v>
      </c>
      <c r="D8" s="18">
        <f>D6*D7</f>
        <v>66727116620.93112</v>
      </c>
      <c r="E8" s="18">
        <f>E6*E7</f>
        <v>61608931930.983</v>
      </c>
      <c r="F8" s="18">
        <f>F6*F7</f>
        <v>56883328486.06657</v>
      </c>
    </row>
    <row r="9" spans="1:6" x14ac:dyDescent="0.25">
      <c r="A9" t="s">
        <v>45</v>
      </c>
      <c r="B9" s="18">
        <f>B8*(1-Assumptions!B8)</f>
        <v>58549247061.69774</v>
      </c>
      <c r="C9" s="18">
        <f>C8*(1-Assumptions!B8)</f>
        <v>54058331297.69826</v>
      </c>
      <c r="D9" s="18">
        <f>D8*(1-Assumptions!B8)</f>
        <v>49911883232.45648</v>
      </c>
      <c r="E9" s="18">
        <f>E8*(1-Assumptions!B8)</f>
        <v>46083481084.37528</v>
      </c>
      <c r="F9" s="18">
        <f>F8*(1-Assumptions!B8)</f>
        <v>42548729707.57779</v>
      </c>
    </row>
    <row r="10" spans="1:6" x14ac:dyDescent="0.25">
      <c r="A10" t="s">
        <v>46</v>
      </c>
      <c r="B10" s="18">
        <f>B6*Assumptions!B9</f>
        <v>35872915569.311066</v>
      </c>
      <c r="C10" s="18">
        <f>C6*Assumptions!B9</f>
        <v>33121347443.062134</v>
      </c>
      <c r="D10" s="18">
        <f>D6*Assumptions!B9</f>
        <v>30580833451.47813</v>
      </c>
      <c r="E10" s="18">
        <f>E6*Assumptions!B9</f>
        <v>28235185062.88716</v>
      </c>
      <c r="F10" s="18">
        <f>F6*Assumptions!B9</f>
        <v>26069455458.119713</v>
      </c>
    </row>
    <row r="11" spans="1:6" x14ac:dyDescent="0.25">
      <c r="A11" t="s">
        <v>47</v>
      </c>
      <c r="B11" s="18">
        <f>-B6*Assumptions!B10</f>
        <v>-228291745218.44974</v>
      </c>
      <c r="C11" s="18">
        <f>-C6*Assumptions!B10</f>
        <v>-210781033316.1751</v>
      </c>
      <c r="D11" s="18">
        <f>-D6*Assumptions!B10</f>
        <v>-194613449397.04788</v>
      </c>
      <c r="E11" s="18">
        <f>-E6*Assumptions!B10</f>
        <v>-179685971220.21454</v>
      </c>
      <c r="F11" s="18">
        <f>-F6*Assumptions!B10</f>
        <v>-165903478682.40155</v>
      </c>
    </row>
    <row r="12" spans="1:6" x14ac:dyDescent="0.25">
      <c r="A12" t="s">
        <v>48</v>
      </c>
      <c r="B12" s="18">
        <f>-(B6-Assumptions!B29)*Assumptions!B11</f>
        <v>76908032694.72375</v>
      </c>
      <c r="C12" s="18">
        <f>-(C6-B6)*Assumptions!B11</f>
        <v>71008938961.83667</v>
      </c>
      <c r="D12" s="18">
        <f>-(D6-C6)*Assumptions!B11</f>
        <v>65562324711.91223</v>
      </c>
      <c r="E12" s="18">
        <f>-(E6-D6)*Assumptions!B11</f>
        <v>60533483311.733154</v>
      </c>
      <c r="F12" s="18">
        <f>-(F6-E6)*Assumptions!B11</f>
        <v>55890370238.59668</v>
      </c>
    </row>
    <row r="13" spans="1:6" x14ac:dyDescent="0.25">
      <c r="A13" s="19" t="s">
        <v>49</v>
      </c>
      <c r="B13" s="20">
        <f>B9+B10+B11+B12</f>
        <v>-56961549892.71718</v>
      </c>
      <c r="C13" s="20">
        <f>C9+C10+C11+C12</f>
        <v>-52592415613.57805</v>
      </c>
      <c r="D13" s="20">
        <f>D9+D10+D11+D12</f>
        <v>-48558408001.201035</v>
      </c>
      <c r="E13" s="20">
        <f>E9+E10+E11+E12</f>
        <v>-44833821761.21893</v>
      </c>
      <c r="F13" s="20">
        <f>F9+F10+F11+F12</f>
        <v>-41394923278.10736</v>
      </c>
    </row>
    <row r="14" spans="1:6" x14ac:dyDescent="0.25">
      <c r="A14" t="s">
        <v>50</v>
      </c>
      <c r="B14" s="21">
        <f>1/(1+Assumptions!$B$26)^(1-0.5*Assumptions!$B$32)</f>
        <v>0.9449226917695931</v>
      </c>
      <c r="C14" s="21">
        <f>1/(1+Assumptions!$B$26)^(2-0.5*Assumptions!$B$32)</f>
        <v>0.8437015273957151</v>
      </c>
      <c r="D14" s="21">
        <f>1/(1+Assumptions!$B$26)^(3-0.5*Assumptions!$B$32)</f>
        <v>0.7533232861587724</v>
      </c>
      <c r="E14" s="21">
        <f>1/(1+Assumptions!$B$26)^(4-0.5*Assumptions!$B$32)</f>
        <v>0.6726264621337863</v>
      </c>
      <c r="F14" s="21">
        <f>1/(1+Assumptions!$B$26)^(5-0.5*Assumptions!$B$32)</f>
        <v>0.6005739711957601</v>
      </c>
    </row>
    <row r="15" spans="1:6" x14ac:dyDescent="0.25">
      <c r="A15" s="19" t="s">
        <v>51</v>
      </c>
      <c r="B15" s="20">
        <f>B13*B14</f>
        <v>-53824261051.99429</v>
      </c>
      <c r="C15" s="20">
        <f>C13*C14</f>
        <v>-44372301382.60606</v>
      </c>
      <c r="D15" s="20">
        <f>D13*D14</f>
        <v>-36580179486.10319</v>
      </c>
      <c r="E15" s="20">
        <f>E13*E14</f>
        <v>-30156414915.18545</v>
      </c>
      <c r="F15" s="20">
        <f>F13*F14</f>
        <v>-24860713460.47675</v>
      </c>
    </row>
    <row r="17" spans="1:2" x14ac:dyDescent="0.25">
      <c r="A17" s="22" t="s">
        <v>52</v>
      </c>
      <c r="B17" s="23">
        <f>SUM(B15:F15)</f>
        <v>-189793870296.36572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-41394923278.10736</v>
      </c>
    </row>
    <row r="5" spans="1:2" x14ac:dyDescent="0.25">
      <c r="A5" t="s">
        <v>56</v>
      </c>
      <c r="B5" s="18">
        <f>IF(Assumptions!$B$33=0,B4,B4-Forecast!F11-Forecast!F10-Forecast!F12)</f>
        <v>42548729707.57779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0.20838071084604332</v>
      </c>
    </row>
    <row r="7" spans="1:2" x14ac:dyDescent="0.25">
      <c r="A7" t="s">
        <v>58</v>
      </c>
      <c r="B7" s="18">
        <f>-MAX(Forecast!F9,0)*B6</f>
        <v>-8866334542.06122</v>
      </c>
    </row>
    <row r="8" spans="1:2" x14ac:dyDescent="0.25">
      <c r="A8" t="s">
        <v>59</v>
      </c>
      <c r="B8" s="18">
        <f>IF(OR(Assumptions!$B$33=0,Assumptions!B12&lt;=0),B5,MAX(B5+B7,0))</f>
        <v>33682395165.51657</v>
      </c>
    </row>
    <row r="9" spans="1:2" x14ac:dyDescent="0.25">
      <c r="A9" t="s">
        <v>60</v>
      </c>
      <c r="B9" s="18">
        <f>B8*(1+Assumptions!B12)/(Assumptions!B26-Assumptions!B12)</f>
        <v>363519716224.51</v>
      </c>
    </row>
    <row r="10" spans="1:2" x14ac:dyDescent="0.25">
      <c r="A10" t="s">
        <v>61</v>
      </c>
      <c r="B10" s="18">
        <f>B9/(1+Assumptions!B26)^(5-0.5*Assumptions!B32)</f>
        <v>218320479580.90976</v>
      </c>
    </row>
    <row r="11" spans="1:2" x14ac:dyDescent="0.25">
      <c r="A11" t="s">
        <v>62</v>
      </c>
      <c r="B11" s="18">
        <f>Forecast!B17+B10</f>
        <v>28526609284.544037</v>
      </c>
    </row>
    <row r="12" spans="1:2" x14ac:dyDescent="0.25">
      <c r="A12" t="s">
        <v>63</v>
      </c>
      <c r="B12" s="18">
        <f>-Assumptions!B30</f>
        <v>-966105600000</v>
      </c>
    </row>
    <row r="13" spans="1:2" x14ac:dyDescent="0.25">
      <c r="A13" t="s">
        <v>64</v>
      </c>
      <c r="B13" s="18">
        <f>B11+B12</f>
        <v>-937578990715.4559</v>
      </c>
    </row>
    <row r="14" spans="1:2" x14ac:dyDescent="0.25">
      <c r="A14" s="19" t="s">
        <v>65</v>
      </c>
      <c r="B14" s="24">
        <f>B13/Assumptions!B31</f>
        <v>-747.445267317454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82952783944.18628</v>
      </c>
    </row>
    <row r="18" spans="1:2" x14ac:dyDescent="0.25">
      <c r="A18" t="s">
        <v>60</v>
      </c>
      <c r="B18" s="18">
        <f>B17*Assumptions!B13</f>
        <v>1659055678883.7256</v>
      </c>
    </row>
    <row r="19" spans="1:2" x14ac:dyDescent="0.25">
      <c r="A19" t="s">
        <v>61</v>
      </c>
      <c r="B19" s="18">
        <f>B18/(1+Assumptions!B26)^(5-0.5*Assumptions!B32)</f>
        <v>996385657502.0768</v>
      </c>
    </row>
    <row r="20" spans="1:2" x14ac:dyDescent="0.25">
      <c r="A20" t="s">
        <v>62</v>
      </c>
      <c r="B20" s="18">
        <f>Forecast!B17+B19</f>
        <v>806591787205.711</v>
      </c>
    </row>
    <row r="21" spans="1:2" x14ac:dyDescent="0.25">
      <c r="A21" t="s">
        <v>63</v>
      </c>
      <c r="B21" s="18">
        <f>-Assumptions!B30</f>
        <v>-966105600000</v>
      </c>
    </row>
    <row r="22" spans="1:2" x14ac:dyDescent="0.25">
      <c r="A22" t="s">
        <v>64</v>
      </c>
      <c r="B22" s="18">
        <f>B20+B21</f>
        <v>-159513812794.28894</v>
      </c>
    </row>
    <row r="23" spans="1:2" x14ac:dyDescent="0.25">
      <c r="A23" s="19" t="s">
        <v>65</v>
      </c>
      <c r="B23" s="25">
        <f>B22/Assumptions!B31</f>
        <v>-127.16565284155119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3020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-747.445267317454</v>
      </c>
    </row>
    <row r="29" spans="1:2" x14ac:dyDescent="0.25">
      <c r="A29" s="19" t="s">
        <v>73</v>
      </c>
      <c r="B29" s="12">
        <f>B28/B26-1</f>
        <v>-1.2474984328865741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0.099973</v>
      </c>
      <c r="B5" s="31">
        <v>-703.135731194347</v>
      </c>
      <c r="C5" s="31">
        <v>-702.0308227445304</v>
      </c>
      <c r="D5" s="31">
        <v>-700.925914294714</v>
      </c>
      <c r="E5" s="31">
        <v>-699.8210058448973</v>
      </c>
      <c r="F5" s="31">
        <v>-698.7160973950809</v>
      </c>
    </row>
    <row r="6" spans="1:6" x14ac:dyDescent="0.25">
      <c r="A6" s="30">
        <v>0.109973</v>
      </c>
      <c r="B6" s="31">
        <v>-728.6443738176627</v>
      </c>
      <c r="C6" s="31">
        <v>-727.6800204676182</v>
      </c>
      <c r="D6" s="31">
        <v>-726.7156671175738</v>
      </c>
      <c r="E6" s="31">
        <v>-725.7513137675294</v>
      </c>
      <c r="F6" s="31">
        <v>-724.7869604174849</v>
      </c>
    </row>
    <row r="7" spans="1:6" x14ac:dyDescent="0.25">
      <c r="A7" s="30">
        <v>0.119973</v>
      </c>
      <c r="B7" s="31">
        <v>-749.14380665428</v>
      </c>
      <c r="C7" s="31">
        <v>-748.2948009165345</v>
      </c>
      <c r="D7" s="32">
        <v>-747.4457951787894</v>
      </c>
      <c r="E7" s="31">
        <v>-746.5967894410439</v>
      </c>
      <c r="F7" s="31">
        <v>-745.7477837032986</v>
      </c>
    </row>
    <row r="8" spans="1:6" x14ac:dyDescent="0.25">
      <c r="A8" s="30">
        <v>0.129973</v>
      </c>
      <c r="B8" s="31">
        <v>-765.8288917687237</v>
      </c>
      <c r="C8" s="31">
        <v>-765.0759373432737</v>
      </c>
      <c r="D8" s="31">
        <v>-764.322982917824</v>
      </c>
      <c r="E8" s="31">
        <v>-763.5700284923741</v>
      </c>
      <c r="F8" s="31">
        <v>-762.8170740669243</v>
      </c>
    </row>
    <row r="9" spans="1:6" x14ac:dyDescent="0.25">
      <c r="A9" s="30">
        <v>0.139973</v>
      </c>
      <c r="B9" s="31">
        <v>-779.5507356690262</v>
      </c>
      <c r="C9" s="31">
        <v>-778.8787526204054</v>
      </c>
      <c r="D9" s="31">
        <v>-778.2067695717845</v>
      </c>
      <c r="E9" s="31">
        <v>-777.5347865231637</v>
      </c>
      <c r="F9" s="31">
        <v>-776.8628034745429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1002670200000</v>
      </c>
      <c r="C5" s="18">
        <v>977110800000</v>
      </c>
      <c r="D5" s="18">
        <v>963161500000</v>
      </c>
      <c r="E5" s="18">
        <v>1273896500000</v>
      </c>
      <c r="F5" s="8" t="s">
        <v>84</v>
      </c>
    </row>
    <row r="6" spans="1:6" x14ac:dyDescent="0.25">
      <c r="A6" t="s">
        <v>44</v>
      </c>
      <c r="B6" s="18">
        <v>84377600000</v>
      </c>
      <c r="C6" s="18">
        <v>104430900000</v>
      </c>
      <c r="D6" s="18">
        <v>90128700000</v>
      </c>
      <c r="E6" s="18">
        <v>68279800000</v>
      </c>
      <c r="F6" s="8" t="s">
        <v>85</v>
      </c>
    </row>
    <row r="7" spans="1:6" x14ac:dyDescent="0.25">
      <c r="A7" t="s">
        <v>86</v>
      </c>
      <c r="B7" s="18">
        <v>61353400000</v>
      </c>
      <c r="C7" s="18">
        <v>42113300000</v>
      </c>
      <c r="D7" s="18">
        <v>30421500000</v>
      </c>
      <c r="E7" s="18">
        <v>24361400000</v>
      </c>
      <c r="F7" s="8" t="s">
        <v>87</v>
      </c>
    </row>
    <row r="8" spans="1:6" x14ac:dyDescent="0.25">
      <c r="A8" t="s">
        <v>88</v>
      </c>
      <c r="B8" s="18">
        <v>333691200000</v>
      </c>
      <c r="C8" s="18">
        <v>298791400000</v>
      </c>
      <c r="D8" s="18">
        <v>223659100000</v>
      </c>
      <c r="E8" s="18">
        <v>147247200000</v>
      </c>
      <c r="F8" s="8" t="s">
        <v>89</v>
      </c>
    </row>
    <row r="9" spans="1:6" x14ac:dyDescent="0.25">
      <c r="A9" t="s">
        <v>90</v>
      </c>
      <c r="B9" s="18">
        <v>100789500000</v>
      </c>
      <c r="C9" s="18">
        <v>88374300000</v>
      </c>
      <c r="D9" s="18">
        <v>287000000</v>
      </c>
      <c r="E9" s="18">
        <v>-93453900000</v>
      </c>
      <c r="F9" s="8" t="s">
        <v>91</v>
      </c>
    </row>
    <row r="10" spans="1:6" x14ac:dyDescent="0.25">
      <c r="A10" t="s">
        <v>92</v>
      </c>
      <c r="B10" s="18">
        <v>1066217900000</v>
      </c>
      <c r="C10" s="18">
        <v>914726000000</v>
      </c>
      <c r="D10" s="18">
        <v>653101500000</v>
      </c>
      <c r="E10" s="18">
        <v>530126000000</v>
      </c>
      <c r="F10" s="8" t="s">
        <v>93</v>
      </c>
    </row>
    <row r="11" spans="1:6" x14ac:dyDescent="0.25">
      <c r="A11" t="s">
        <v>94</v>
      </c>
      <c r="B11" s="18">
        <v>100112300000</v>
      </c>
      <c r="C11" s="18">
        <v>68030800000</v>
      </c>
      <c r="D11" s="18">
        <v>45477700000</v>
      </c>
      <c r="E11" s="18">
        <v>28338600000</v>
      </c>
      <c r="F11" s="8" t="s">
        <v>95</v>
      </c>
    </row>
    <row r="12" spans="1:6" x14ac:dyDescent="0.25">
      <c r="A12" t="s">
        <v>32</v>
      </c>
      <c r="B12" s="34">
        <v>1254378122</v>
      </c>
      <c r="C12" s="34">
        <v>1180923454</v>
      </c>
      <c r="D12" s="34">
        <v>1175884969</v>
      </c>
      <c r="E12" s="34">
        <v>1171228253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38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2026-09-19T00:08:13Z</dcterms:modified>
</cp:coreProperties>
</file>