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<sst xmlns="http://schemas.openxmlformats.org/spreadsheetml/2006/main" count="116" uniqueCount="102">
  <si>
    <t>Aflac Incorporated (AFL)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</si>
  <si>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</si>
  <si>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</si>
  <si>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</si>
  <si>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</si>
  <si>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</si>
  <si>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</si>
  <si>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</si>
  <si>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</si>
  <si>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</si>
  <si>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</si>
  <si>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</si>
  <si>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</si>
  <si>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</si>
  <si>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</si>
  <si>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</si>
  <si>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</si>
  <si>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</si>
  <si>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</si>
  <si>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</si>
  <si>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</si>
  <si>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</si>
  <si>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</si>
  <si>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</si>
  <si>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</si>
  <si>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</si>
  <si>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</si>
  <si>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</si>
  <si>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</si>
  <si>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</si>
  <si>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</si>
  <si>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</si>
  <si>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</si>
  <si>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</si>
  <si>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</si>
  <si>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</si>
  <si>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</si>
  <si>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</si>
  <si>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</si>
  <si>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</si>
  <si>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</si>
  <si>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</si>
  <si>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</si>
  <si>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</si>
  <si>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</si>
  <si>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</si>
  <si>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</si>
  <si>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</si>
  <si>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</si>
  <si>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</si>
  <si>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</si>
  <si>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</si>
  <si>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</si>
  <si>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</si>
  <si>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</si>
  <si>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</si>
  <si>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</si>
  <si>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</si>
  <si>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</si>
  <si>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</si>
  <si>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</si>
  <si>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</si>
  <si>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</si>
  <si>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</si>
  <si>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</si>
  <si>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</si>
  <si>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</si>
  <si>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</si>
  <si>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</si>
  <si>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</si>
  <si>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</si>
  <si>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</si>
  <si>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</si>
  <si>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</si>
  <si>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</si>
  <si>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</si>
  <si>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</si>
  <si>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</si>
  <si>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</si>
  <si>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</si>
  <si>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</si>
  <si>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</si>
  <si>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</si>
  <si>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</si>
  <si>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</si>
  <si>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</si>
  <si>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</si>
  <si>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Capital 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</si>
  <si>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</si>
  <si>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</si>
  <si>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</si>
  <si>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</si>
  <si>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</si>
  <si>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</si>
  <si>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</si>
  <si>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</si>
  <si>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</si>
  <si>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Some line items were not reported and have been derived. Each one is labelled in the workings below.</t>
  </si>
  <si>
    <t>Adjusted: Reported capital expenditure averages just 0.00%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</si>
  <si>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Capital expenditure runs at 1.0% of revenue against depreciation of 0.0%. A perpetuity has to be a steady state, so the terminal year uses maintenance capex at depreciation and then charges the reinvestment terminal growth requires (g/ROIC of NOPAT). The bridge is shown under Terminal Value.</t>
  </si>
  <si>
    <t>No usable EV/EBITDA (EBITDA is not positive), so the exit multiple falls back to 8x.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</si>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</sst>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-0.03229187547440737</v>
      </c>
    </row>
    <row r="7" spans="1:2" x14ac:dyDescent="0.25">
      <c r="A7" t="s">
        <v>5</v>
      </c>
      <c r="B7" s="6">
        <v>0.28254916628355026</v>
      </c>
    </row>
    <row r="8" spans="1:2" x14ac:dyDescent="0.25">
      <c r="A8" t="s">
        <v>6</v>
      </c>
      <c r="B8" s="6">
        <v>0.13318976691936274</v>
      </c>
    </row>
    <row r="9" spans="1:2" x14ac:dyDescent="0.25">
      <c r="A9" t="s">
        <v>7</v>
      </c>
      <c r="B9" s="6">
        <v>0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-0.6536943034404963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0.15495331834229087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0.7185999999999999</v>
      </c>
      <c r="C19" s="8" t="s">
        <v>19</v>
      </c>
    </row>
    <row r="20" spans="1:2" x14ac:dyDescent="0.25">
      <c r="A20" t="s">
        <v>20</v>
      </c>
      <c r="B20" s="10">
        <f>B17+B19*B18</f>
        <v>0.089503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58321264640</v>
      </c>
    </row>
    <row r="23" spans="1:2" x14ac:dyDescent="0.25">
      <c r="A23" t="s">
        <v>24</v>
      </c>
      <c r="B23" s="11">
        <v>8409000000</v>
      </c>
    </row>
    <row r="24" spans="1:2" x14ac:dyDescent="0.25">
      <c r="A24" t="s">
        <v>25</v>
      </c>
      <c r="B24" s="10">
        <f>B22/(B22+B23)</f>
        <v>0.8739852142747324</v>
      </c>
    </row>
    <row r="25" spans="1:2" x14ac:dyDescent="0.25">
      <c r="A25" t="s">
        <v>26</v>
      </c>
      <c r="B25" s="10">
        <f>1-B24</f>
        <v>0.1260147857252676</v>
      </c>
    </row>
    <row r="26" spans="1:2" x14ac:dyDescent="0.25">
      <c r="A26" t="s">
        <v>27</v>
      </c>
      <c r="B26" s="12">
        <f>B24*B20+B25*B21*(1-B8)</f>
        <v>0.08368365930442194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17355000000</v>
      </c>
      <c r="C29" s="8" t="s">
        <v>30</v>
      </c>
    </row>
    <row r="30" spans="1:2" x14ac:dyDescent="0.25">
      <c r="A30" t="s">
        <v>31</v>
      </c>
      <c r="B30" s="11">
        <v>-61989000000</v>
      </c>
    </row>
    <row r="31" spans="1:2" x14ac:dyDescent="0.25">
      <c r="A31" t="s">
        <v>32</v>
      </c>
      <c r="B31" s="13">
        <v>534878000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-0.03229187547440737</v>
      </c>
      <c r="C5" s="10">
        <f>Assumptions!B6</f>
        <v>-0.03229187547440737</v>
      </c>
      <c r="D5" s="10">
        <f>Assumptions!B6</f>
        <v>-0.03229187547440737</v>
      </c>
      <c r="E5" s="10">
        <f>Assumptions!B6</f>
        <v>-0.03229187547440737</v>
      </c>
      <c r="F5" s="10">
        <f>Assumptions!B6</f>
        <v>-0.03229187547440737</v>
      </c>
    </row>
    <row r="6" spans="1:6" x14ac:dyDescent="0.25">
      <c r="A6" t="s">
        <v>43</v>
      </c>
      <c r="B6" s="18">
        <f>Assumptions!B29*(1+B5)</f>
        <v>16794574501.14166</v>
      </c>
      <c r="C6" s="18">
        <f>B6*(1+C5)</f>
        <v>16252246192.705137</v>
      </c>
      <c r="D6" s="18">
        <f>C6*(1+D5)</f>
        <v>15727430682.470892</v>
      </c>
      <c r="E6" s="18">
        <f>D6*(1+E5)</f>
        <v>15219562449.340168</v>
      </c>
      <c r="F6" s="18">
        <f>E6*(1+F5)</f>
        <v>14728094233.951109</v>
      </c>
    </row>
    <row r="7" spans="1:6" x14ac:dyDescent="0.25">
      <c r="A7" t="s">
        <v>5</v>
      </c>
      <c r="B7" s="10">
        <f>Assumptions!B7</f>
        <v>0.28254916628355026</v>
      </c>
      <c r="C7" s="10">
        <f>Assumptions!B7</f>
        <v>0.28254916628355026</v>
      </c>
      <c r="D7" s="10">
        <f>Assumptions!B7</f>
        <v>0.28254916628355026</v>
      </c>
      <c r="E7" s="10">
        <f>Assumptions!B7</f>
        <v>0.28254916628355026</v>
      </c>
      <c r="F7" s="10">
        <f>Assumptions!B7</f>
        <v>0.28254916628355026</v>
      </c>
    </row>
    <row r="8" spans="1:6" x14ac:dyDescent="0.25">
      <c r="A8" t="s">
        <v>44</v>
      </c>
      <c r="B8" s="18">
        <f>B6*B7</f>
        <v>4745293023.384548</v>
      </c>
      <c r="C8" s="18">
        <f>C6*C7</f>
        <v>4592058611.98384</v>
      </c>
      <c r="D8" s="18">
        <f>D6*D7</f>
        <v>4443772427.114478</v>
      </c>
      <c r="E8" s="18">
        <f>E6*E7</f>
        <v>4300274681.261493</v>
      </c>
      <c r="F8" s="18">
        <f>F6*F7</f>
        <v>4161410746.74845</v>
      </c>
    </row>
    <row r="9" spans="1:6" x14ac:dyDescent="0.25">
      <c r="A9" t="s">
        <v>45</v>
      </c>
      <c r="B9" s="18">
        <f>B8*(1-Assumptions!B8)</f>
        <v>4113268551.6358824</v>
      </c>
      <c r="C9" s="18">
        <f>C8*(1-Assumptions!B8)</f>
        <v>3980443395.77366</v>
      </c>
      <c r="D9" s="18">
        <f>D8*(1-Assumptions!B8)</f>
        <v>3851907413.30441</v>
      </c>
      <c r="E9" s="18">
        <f>E8*(1-Assumptions!B8)</f>
        <v>3727522098.775038</v>
      </c>
      <c r="F9" s="18">
        <f>F8*(1-Assumptions!B8)</f>
        <v>3607153419.333293</v>
      </c>
    </row>
    <row r="10" spans="1:6" x14ac:dyDescent="0.25">
      <c r="A10" t="s">
        <v>46</v>
      </c>
      <c r="B10" s="18">
        <f>B6*Assumptions!B9</f>
        <v>0</v>
      </c>
      <c r="C10" s="18">
        <f>C6*Assumptions!B9</f>
        <v>0</v>
      </c>
      <c r="D10" s="18">
        <f>D6*Assumptions!B9</f>
        <v>0</v>
      </c>
      <c r="E10" s="18">
        <f>E6*Assumptions!B9</f>
        <v>0</v>
      </c>
      <c r="F10" s="18">
        <f>F6*Assumptions!B9</f>
        <v>0</v>
      </c>
    </row>
    <row r="11" spans="1:6" x14ac:dyDescent="0.25">
      <c r="A11" t="s">
        <v>47</v>
      </c>
      <c r="B11" s="18">
        <f>-B6*Assumptions!B10</f>
        <v>-167945745.0114166</v>
      </c>
      <c r="C11" s="18">
        <f>-C6*Assumptions!B10</f>
        <v>-162522461.92705137</v>
      </c>
      <c r="D11" s="18">
        <f>-D6*Assumptions!B10</f>
        <v>-157274306.8247089</v>
      </c>
      <c r="E11" s="18">
        <f>-E6*Assumptions!B10</f>
        <v>-152195624.49340168</v>
      </c>
      <c r="F11" s="18">
        <f>-F6*Assumptions!B10</f>
        <v>-147280942.3395111</v>
      </c>
    </row>
    <row r="12" spans="1:6" x14ac:dyDescent="0.25">
      <c r="A12" t="s">
        <v>48</v>
      </c>
      <c r="B12" s="18">
        <f>-(B6-Assumptions!B29)*Assumptions!B11</f>
        <v>-366346956.1064948</v>
      </c>
      <c r="C12" s="18">
        <f>-(C6-B6)*Assumptions!B11</f>
        <v>-354516925.8194758</v>
      </c>
      <c r="D12" s="18">
        <f>-(D6-C6)*Assumptions!B11</f>
        <v>-343068909.39734364</v>
      </c>
      <c r="E12" s="18">
        <f>-(E6-D6)*Assumptions!B11</f>
        <v>-331990570.8959442</v>
      </c>
      <c r="F12" s="18">
        <f>-(F6-E6)*Assumptions!B11</f>
        <v>-321269972.72189474</v>
      </c>
    </row>
    <row r="13" spans="1:6" x14ac:dyDescent="0.25">
      <c r="A13" s="19" t="s">
        <v>49</v>
      </c>
      <c r="B13" s="20">
        <f>B9+B10+B11+B12</f>
        <v>3578975850.517971</v>
      </c>
      <c r="C13" s="20">
        <f>C9+C10+C11+C12</f>
        <v>3463404008.027133</v>
      </c>
      <c r="D13" s="20">
        <f>D9+D10+D11+D12</f>
        <v>3351564197.0823574</v>
      </c>
      <c r="E13" s="20">
        <f>E9+E10+E11+E12</f>
        <v>3243335903.385692</v>
      </c>
      <c r="F13" s="20">
        <f>F9+F10+F11+F12</f>
        <v>3138602504.2718873</v>
      </c>
    </row>
    <row r="14" spans="1:6" x14ac:dyDescent="0.25">
      <c r="A14" t="s">
        <v>50</v>
      </c>
      <c r="B14" s="21">
        <f>1/(1+Assumptions!$B$26)^(1-0.5*Assumptions!$B$32)</f>
        <v>0.9606136148172449</v>
      </c>
      <c r="C14" s="21">
        <f>1/(1+Assumptions!$B$26)^(2-0.5*Assumptions!$B$32)</f>
        <v>0.8864336068644134</v>
      </c>
      <c r="D14" s="21">
        <f>1/(1+Assumptions!$B$26)^(3-0.5*Assumptions!$B$32)</f>
        <v>0.8179818891367097</v>
      </c>
      <c r="E14" s="21">
        <f>1/(1+Assumptions!$B$26)^(4-0.5*Assumptions!$B$32)</f>
        <v>0.7548161145677357</v>
      </c>
      <c r="F14" s="21">
        <f>1/(1+Assumptions!$B$26)^(5-0.5*Assumptions!$B$32)</f>
        <v>0.6965280947875743</v>
      </c>
    </row>
    <row r="15" spans="1:6" x14ac:dyDescent="0.25">
      <c r="A15" s="19" t="s">
        <v>51</v>
      </c>
      <c r="B15" s="20">
        <f>B13*B14</f>
        <v>3438012929.1096916</v>
      </c>
      <c r="C15" s="20">
        <f>C13*C14</f>
        <v>3070077706.864157</v>
      </c>
      <c r="D15" s="20">
        <f>D13*D14</f>
        <v>2741518813.4923863</v>
      </c>
      <c r="E15" s="20">
        <f>E13*E14</f>
        <v>2448122204.831625</v>
      </c>
      <c r="F15" s="20">
        <f>F13*F14</f>
        <v>2186124822.596007</v>
      </c>
    </row>
    <row r="17" spans="1:2" x14ac:dyDescent="0.25">
      <c r="A17" s="22" t="s">
        <v>52</v>
      </c>
      <c r="B17" s="23">
        <f>SUM(B15:F15)</f>
        <v>13883856476.893866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3138602504.2718873</v>
      </c>
    </row>
    <row r="5" spans="1:2" x14ac:dyDescent="0.25">
      <c r="A5" t="s">
        <v>56</v>
      </c>
      <c r="B5" s="18">
        <f>IF(Assumptions!$B$33=0,B4,B4-Forecast!F11-Forecast!F10-Forecast!F12)</f>
        <v>3607153419.333293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0.1613389133414695</v>
      </c>
    </row>
    <row r="7" spans="1:2" x14ac:dyDescent="0.25">
      <c r="A7" t="s">
        <v>58</v>
      </c>
      <c r="B7" s="18">
        <f>-MAX(Forecast!F9,0)*B6</f>
        <v>-581974212.9311996</v>
      </c>
    </row>
    <row r="8" spans="1:2" x14ac:dyDescent="0.25">
      <c r="A8" t="s">
        <v>59</v>
      </c>
      <c r="B8" s="18">
        <f>IF(OR(Assumptions!$B$33=0,Assumptions!B12&lt;=0),B5,MAX(B5+B7,0))</f>
        <v>3025179206.4020934</v>
      </c>
    </row>
    <row r="9" spans="1:2" x14ac:dyDescent="0.25">
      <c r="A9" t="s">
        <v>60</v>
      </c>
      <c r="B9" s="18">
        <f>B8*(1+Assumptions!B12)/(Assumptions!B26-Assumptions!B12)</f>
        <v>52839388738.126854</v>
      </c>
    </row>
    <row r="10" spans="1:2" x14ac:dyDescent="0.25">
      <c r="A10" t="s">
        <v>61</v>
      </c>
      <c r="B10" s="18">
        <f>B9/(1+Assumptions!B26)^(5-0.5*Assumptions!B32)</f>
        <v>36804118767.50751</v>
      </c>
    </row>
    <row r="11" spans="1:2" x14ac:dyDescent="0.25">
      <c r="A11" t="s">
        <v>62</v>
      </c>
      <c r="B11" s="18">
        <f>Forecast!B17+B10</f>
        <v>50687975244.401375</v>
      </c>
    </row>
    <row r="12" spans="1:2" x14ac:dyDescent="0.25">
      <c r="A12" t="s">
        <v>63</v>
      </c>
      <c r="B12" s="18">
        <f>-Assumptions!B30</f>
        <v>61988999999.99999</v>
      </c>
    </row>
    <row r="13" spans="1:2" x14ac:dyDescent="0.25">
      <c r="A13" t="s">
        <v>64</v>
      </c>
      <c r="B13" s="18">
        <f>B11+B12</f>
        <v>112676975244.40137</v>
      </c>
    </row>
    <row r="14" spans="1:2" x14ac:dyDescent="0.25">
      <c r="A14" s="19" t="s">
        <v>65</v>
      </c>
      <c r="B14" s="24">
        <f>B13/Assumptions!B31</f>
        <v>210.65920685539763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4161410746.74845</v>
      </c>
    </row>
    <row r="18" spans="1:2" x14ac:dyDescent="0.25">
      <c r="A18" t="s">
        <v>60</v>
      </c>
      <c r="B18" s="18">
        <f>B17*Assumptions!B13</f>
        <v>33291285973.9876</v>
      </c>
    </row>
    <row r="19" spans="1:2" x14ac:dyDescent="0.25">
      <c r="A19" t="s">
        <v>61</v>
      </c>
      <c r="B19" s="18">
        <f>B18/(1+Assumptions!B26)^(5-0.5*Assumptions!B32)</f>
        <v>23188315992.489876</v>
      </c>
    </row>
    <row r="20" spans="1:2" x14ac:dyDescent="0.25">
      <c r="A20" t="s">
        <v>62</v>
      </c>
      <c r="B20" s="18">
        <f>Forecast!B17+B19</f>
        <v>37072172469.38374</v>
      </c>
    </row>
    <row r="21" spans="1:2" x14ac:dyDescent="0.25">
      <c r="A21" t="s">
        <v>63</v>
      </c>
      <c r="B21" s="18">
        <f>-Assumptions!B30</f>
        <v>61989000000</v>
      </c>
    </row>
    <row r="22" spans="1:2" x14ac:dyDescent="0.25">
      <c r="A22" t="s">
        <v>64</v>
      </c>
      <c r="B22" s="18">
        <f>B20+B21</f>
        <v>99061172469.38374</v>
      </c>
    </row>
    <row r="23" spans="1:2" x14ac:dyDescent="0.25">
      <c r="A23" s="19" t="s">
        <v>65</v>
      </c>
      <c r="B23" s="25">
        <f>B22/Assumptions!B31</f>
        <v>185.2033033128746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116.33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210.65920685539763</v>
      </c>
    </row>
    <row r="29" spans="1:2" x14ac:dyDescent="0.25">
      <c r="A29" s="19" t="s">
        <v>73</v>
      </c>
      <c r="B29" s="12">
        <f>B28/B26-1</f>
        <v>0.8108760152617349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0.063684</v>
      </c>
      <c r="B5" s="31">
        <v>239.1703420521295</v>
      </c>
      <c r="C5" s="31">
        <v>246.85920442083057</v>
      </c>
      <c r="D5" s="31">
        <v>256.49306671485004</v>
      </c>
      <c r="E5" s="31">
        <v>268.9380671267949</v>
      </c>
      <c r="F5" s="31">
        <v>285.6642611499327</v>
      </c>
    </row>
    <row r="6" spans="1:6" x14ac:dyDescent="0.25">
      <c r="A6" s="30">
        <v>0.073684</v>
      </c>
      <c r="B6" s="31">
        <v>218.91202773641015</v>
      </c>
      <c r="C6" s="31">
        <v>223.44702389166326</v>
      </c>
      <c r="D6" s="31">
        <v>228.88107679388676</v>
      </c>
      <c r="E6" s="31">
        <v>235.52290018734772</v>
      </c>
      <c r="F6" s="31">
        <v>243.84081579080734</v>
      </c>
    </row>
    <row r="7" spans="1:6" x14ac:dyDescent="0.25">
      <c r="A7" s="30">
        <v>0.083684</v>
      </c>
      <c r="B7" s="31">
        <v>204.5468748787987</v>
      </c>
      <c r="C7" s="31">
        <v>207.3747559645352</v>
      </c>
      <c r="D7" s="32">
        <v>210.65869147193087</v>
      </c>
      <c r="E7" s="31">
        <v>214.526108871459</v>
      </c>
      <c r="F7" s="31">
        <v>219.15678444243082</v>
      </c>
    </row>
    <row r="8" spans="1:6" x14ac:dyDescent="0.25">
      <c r="A8" s="30">
        <v>0.093684</v>
      </c>
      <c r="B8" s="31">
        <v>193.8280832612866</v>
      </c>
      <c r="C8" s="31">
        <v>195.65441345854444</v>
      </c>
      <c r="D8" s="31">
        <v>197.72547260307468</v>
      </c>
      <c r="E8" s="31">
        <v>200.09890365400506</v>
      </c>
      <c r="F8" s="31">
        <v>202.8519947749917</v>
      </c>
    </row>
    <row r="9" spans="1:6" x14ac:dyDescent="0.25">
      <c r="A9" s="30">
        <v>0.103684</v>
      </c>
      <c r="B9" s="31">
        <v>185.52224794641685</v>
      </c>
      <c r="C9" s="31">
        <v>186.72621447289384</v>
      </c>
      <c r="D9" s="31">
        <v>188.06545234120543</v>
      </c>
      <c r="E9" s="31">
        <v>189.56749901033226</v>
      </c>
      <c r="F9" s="31">
        <v>191.26791053426393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17355000000</v>
      </c>
      <c r="C5" s="18">
        <v>19128000000</v>
      </c>
      <c r="D5" s="18">
        <v>18841000000</v>
      </c>
      <c r="E5" s="18">
        <v>19151000000</v>
      </c>
      <c r="F5" s="8" t="s">
        <v>84</v>
      </c>
    </row>
    <row r="6" spans="1:6" x14ac:dyDescent="0.25">
      <c r="A6" t="s">
        <v>44</v>
      </c>
      <c r="B6" s="18">
        <v>4533000000</v>
      </c>
      <c r="C6" s="18">
        <v>6417000000</v>
      </c>
      <c r="D6" s="18">
        <v>5262000000</v>
      </c>
      <c r="E6" s="18">
        <v>4869000000</v>
      </c>
      <c r="F6" s="8" t="s">
        <v>85</v>
      </c>
    </row>
    <row r="7" spans="1:6" x14ac:dyDescent="0.25">
      <c r="A7" t="s">
        <v>86</v>
      </c>
      <c r="B7" s="18">
        <v>0</v>
      </c>
      <c r="C7" s="18">
        <v>0</v>
      </c>
      <c r="D7" s="18">
        <v>0</v>
      </c>
      <c r="E7" s="18">
        <v>0</v>
      </c>
      <c r="F7" s="8" t="s">
        <v>85</v>
      </c>
    </row>
    <row r="8" spans="1:6" x14ac:dyDescent="0.25">
      <c r="A8" t="s">
        <v>87</v>
      </c>
      <c r="B8" s="18">
        <v>0</v>
      </c>
      <c r="C8" s="18">
        <v>0</v>
      </c>
      <c r="D8" s="18">
        <v>0</v>
      </c>
      <c r="E8" s="18">
        <v>0</v>
      </c>
      <c r="F8" s="8" t="s">
        <v>85</v>
      </c>
    </row>
    <row r="9" spans="1:6" x14ac:dyDescent="0.25">
      <c r="A9" t="s">
        <v>88</v>
      </c>
      <c r="B9" s="18">
        <v>1159000000</v>
      </c>
      <c r="C9" s="18">
        <v>644000000</v>
      </c>
      <c r="D9" s="18">
        <v>1652000000</v>
      </c>
      <c r="E9" s="18">
        <v>-222000000</v>
      </c>
      <c r="F9" s="8" t="s">
        <v>89</v>
      </c>
    </row>
    <row r="10" spans="1:6" x14ac:dyDescent="0.25">
      <c r="A10" t="s">
        <v>90</v>
      </c>
      <c r="B10" s="18">
        <v>8409000000</v>
      </c>
      <c r="C10" s="18">
        <v>7498000000</v>
      </c>
      <c r="D10" s="18">
        <v>7364000000</v>
      </c>
      <c r="E10" s="18">
        <v>7442000000</v>
      </c>
      <c r="F10" s="8" t="s">
        <v>91</v>
      </c>
    </row>
    <row r="11" spans="1:6" x14ac:dyDescent="0.25">
      <c r="A11" t="s">
        <v>92</v>
      </c>
      <c r="B11" s="18">
        <v>70398000000</v>
      </c>
      <c r="C11" s="18">
        <v>71498000000</v>
      </c>
      <c r="D11" s="18">
        <v>77596000000</v>
      </c>
      <c r="E11" s="18">
        <v>79684000000</v>
      </c>
      <c r="F11" s="8" t="s">
        <v>93</v>
      </c>
    </row>
    <row r="12" spans="1:6" x14ac:dyDescent="0.25">
      <c r="A12" t="s">
        <v>32</v>
      </c>
      <c r="B12" s="34">
        <v>534878000</v>
      </c>
      <c r="C12" s="34">
        <v>565015000</v>
      </c>
      <c r="D12" s="34">
        <v>598745000</v>
      </c>
      <c r="E12" s="34">
        <v>637655000</v>
      </c>
      <c r="F12" s="8" t="s">
        <v>94</v>
      </c>
    </row>
    <row r="15" spans="1:1" x14ac:dyDescent="0.25">
      <c r="A15" s="19" t="s">
        <v>95</v>
      </c>
    </row>
    <row r="16" ht="54" customHeight="1" spans="1:6" x14ac:dyDescent="0.25">
      <c r="A16" s="35" t="s">
        <v>96</v>
      </c>
      <c r="B16" s="35"/>
      <c r="C16" s="35"/>
      <c r="D16" s="35"/>
      <c r="E16" s="35"/>
      <c r="F16" s="35"/>
    </row>
    <row r="17" ht="22" customHeight="1" spans="1:6" x14ac:dyDescent="0.25">
      <c r="A17" s="35" t="s">
        <v>97</v>
      </c>
      <c r="B17" s="35"/>
      <c r="C17" s="35"/>
      <c r="D17" s="35"/>
      <c r="E17" s="35"/>
      <c r="F17" s="35"/>
    </row>
    <row r="18" ht="86" customHeight="1" spans="1:6" x14ac:dyDescent="0.25">
      <c r="A18" s="35" t="s">
        <v>98</v>
      </c>
      <c r="B18" s="35"/>
      <c r="C18" s="35"/>
      <c r="D18" s="35"/>
      <c r="E18" s="35"/>
      <c r="F18" s="35"/>
    </row>
    <row r="19" ht="54" customHeight="1" spans="1:6" x14ac:dyDescent="0.25">
      <c r="A19" s="35" t="s">
        <v>99</v>
      </c>
      <c r="B19" s="35"/>
      <c r="C19" s="35"/>
      <c r="D19" s="35"/>
      <c r="E19" s="35"/>
      <c r="F19" s="35"/>
    </row>
    <row r="20" ht="22" customHeight="1" spans="1:6" x14ac:dyDescent="0.25">
      <c r="A20" s="35" t="s">
        <v>100</v>
      </c>
      <c r="B20" s="35"/>
      <c r="C20" s="35"/>
      <c r="D20" s="35"/>
      <c r="E20" s="35"/>
      <c r="F20" s="35"/>
    </row>
    <row r="22" spans="1:1" x14ac:dyDescent="0.25">
      <c r="A22" s="36" t="s">
        <v>101</v>
      </c>
    </row>
  </sheetData>
  <mergeCells count="5">
    <mergeCell ref="A16:F16"/>
    <mergeCell ref="A17:F17"/>
    <mergeCell ref="A18:F18"/>
    <mergeCell ref="A19:F19"/>
    <mergeCell ref="A20:F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2026-09-19T00:07:15Z</dcterms:modified>
</cp:coreProperties>
</file>