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<sst xmlns="http://schemas.openxmlformats.org/spreadsheetml/2006/main" count="70" uniqueCount="67">
  <si>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Aflac Incorporated (AFL)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</si>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</sst>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0.69716</v>
      </c>
    </row>
    <row r="9" spans="1:2" x14ac:dyDescent="0.25">
      <c r="A9" t="s">
        <v>8</v>
      </c>
      <c r="B9" s="8">
        <f>B6+B8*B7</f>
        <v>0.078429868</v>
      </c>
    </row>
    <row r="10" spans="1:2" x14ac:dyDescent="0.25">
      <c r="A10" t="s">
        <v>9</v>
      </c>
      <c r="B10" s="8">
        <f>MEDIAN('Source data'!B9:E9)</f>
        <v>0.23133068520357497</v>
      </c>
    </row>
    <row r="11" spans="1:2" x14ac:dyDescent="0.25">
      <c r="A11" t="s">
        <v>10</v>
      </c>
      <c r="B11" s="8">
        <f>IFERROR(MIN(MAX(MEDIAN('Source data'!B10:E10),0),1),0)</f>
        <v>0.20734063103670317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29490000000</v>
      </c>
    </row>
    <row r="15" spans="1:2" x14ac:dyDescent="0.25">
      <c r="A15" t="s">
        <v>14</v>
      </c>
      <c r="B15" s="10">
        <f>'Source data'!B8</f>
        <v>534878000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0.1833664349553128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0.22819761668321747</v>
      </c>
      <c r="C22" s="8">
        <f>$B$10+($B$18-$B$10)*C21/$B$16</f>
        <v>0.22506454816285998</v>
      </c>
      <c r="D22" s="8">
        <f>$B$10+($B$18-$B$10)*D21/$B$16</f>
        <v>0.22193147964250248</v>
      </c>
      <c r="E22" s="8">
        <f>$B$10+($B$18-$B$10)*E21/$B$16</f>
        <v>0.218798411122145</v>
      </c>
      <c r="F22" s="8">
        <f>$B$10+($B$18-$B$10)*F21/$B$16</f>
        <v>0.2156653426017875</v>
      </c>
      <c r="G22" s="8">
        <f>$B$10+($B$18-$B$10)*G21/$B$16</f>
        <v>0.21253227408143</v>
      </c>
      <c r="H22" s="8">
        <f>$B$10+($B$18-$B$10)*H21/$B$16</f>
        <v>0.2093992055610725</v>
      </c>
      <c r="I22" s="8">
        <f>$B$10+($B$18-$B$10)*I21/$B$16</f>
        <v>0.206266137040715</v>
      </c>
      <c r="J22" s="8">
        <f>$B$10+($B$18-$B$10)*J21/$B$16</f>
        <v>0.2031330685203575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0.16752979145978153</v>
      </c>
      <c r="C23" s="8">
        <f>$B$17+($B$13-$B$17)*C21/$B$16</f>
        <v>0.15169314796425024</v>
      </c>
      <c r="D23" s="8">
        <f>$B$17+($B$13-$B$17)*D21/$B$16</f>
        <v>0.13585650446871894</v>
      </c>
      <c r="E23" s="8">
        <f>$B$17+($B$13-$B$17)*E21/$B$16</f>
        <v>0.12001986097318768</v>
      </c>
      <c r="F23" s="8">
        <f>$B$17+($B$13-$B$17)*F21/$B$16</f>
        <v>0.1041832174776564</v>
      </c>
      <c r="G23" s="8">
        <f>$B$17+($B$13-$B$17)*G21/$B$16</f>
        <v>0.08834657398212512</v>
      </c>
      <c r="H23" s="8">
        <f>$B$17+($B$13-$B$17)*H21/$B$16</f>
        <v>0.07250993048659385</v>
      </c>
      <c r="I23" s="8">
        <f>$B$17+($B$13-$B$17)*I21/$B$16</f>
        <v>0.056673286991062555</v>
      </c>
      <c r="J23" s="8">
        <f>$B$17+($B$13-$B$17)*J21/$B$16</f>
        <v>0.04083664349553126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29490000000</v>
      </c>
      <c r="C24" s="9">
        <f>B24*(1+B23)</f>
        <v>34430453550.14896</v>
      </c>
      <c r="D24" s="9">
        <f>C24*(1+C23)</f>
        <v>39653317435.00795</v>
      </c>
      <c r="E24" s="9">
        <f>D24*(1+D23)</f>
        <v>45040478532.31664</v>
      </c>
      <c r="F24" s="9">
        <f>E24*(1+E23)</f>
        <v>50446230503.93113</v>
      </c>
      <c r="G24" s="9">
        <f>F24*(1+F23)</f>
        <v>55701881107.45017</v>
      </c>
      <c r="H24" s="9">
        <f>G24*(1+G23)</f>
        <v>60622951467.65306</v>
      </c>
      <c r="I24" s="9">
        <f>H24*(1+H23)</f>
        <v>65018717464.464745</v>
      </c>
      <c r="J24" s="9">
        <f>I24*(1+I23)</f>
        <v>68703541899.119156</v>
      </c>
      <c r="K24" s="9">
        <f>J24*(1+J23)</f>
        <v>71509163946.53377</v>
      </c>
    </row>
    <row r="25" spans="1:11" x14ac:dyDescent="0.25">
      <c r="A25" t="s">
        <v>33</v>
      </c>
      <c r="B25" s="9">
        <f>(B22-$B$9)*B24</f>
        <v>4416650908.668083</v>
      </c>
      <c r="C25" s="9">
        <f>(C22-$B$9)*C24</f>
        <v>5048698544.188298</v>
      </c>
      <c r="D25" s="9">
        <f>(D22-$B$9)*D24</f>
        <v>5690314958.895383</v>
      </c>
      <c r="E25" s="9">
        <f>(E22-$B$9)*E24</f>
        <v>6322266353.105534</v>
      </c>
      <c r="F25" s="9">
        <f>(F22-$B$9)*F24</f>
        <v>6923012385.078157</v>
      </c>
      <c r="G25" s="9">
        <f>(G22-$B$9)*G24</f>
        <v>7469756279.770816</v>
      </c>
      <c r="H25" s="9">
        <f>(H22-$B$9)*H24</f>
        <v>7939747794.715569</v>
      </c>
      <c r="I25" s="9">
        <f>(I22-$B$9)*I24</f>
        <v>8311750258.469549</v>
      </c>
      <c r="J25" s="9">
        <f>(J22-$B$9)*J24</f>
        <v>8567551561.90464</v>
      </c>
      <c r="K25" s="9">
        <f>(K22-$B$9)*K24</f>
        <v>8693378500.189753</v>
      </c>
    </row>
    <row r="26" spans="1:11" x14ac:dyDescent="0.25">
      <c r="A26" t="s">
        <v>34</v>
      </c>
      <c r="B26" s="14">
        <f>1/(1+$B$9)^B21</f>
        <v>0.9272740209380033</v>
      </c>
      <c r="C26" s="14">
        <f>1/(1+$B$9)^C21</f>
        <v>0.8598371099065325</v>
      </c>
      <c r="D26" s="14">
        <f>1/(1+$B$9)^D21</f>
        <v>0.7973046142547422</v>
      </c>
      <c r="E26" s="14">
        <f>1/(1+$B$9)^E21</f>
        <v>0.7393198555724183</v>
      </c>
      <c r="F26" s="14">
        <f>1/(1+$B$9)^F21</f>
        <v>0.6855520952359401</v>
      </c>
      <c r="G26" s="14">
        <f>1/(1+$B$9)^G21</f>
        <v>0.6356946479119031</v>
      </c>
      <c r="H26" s="14">
        <f>1/(1+$B$9)^H21</f>
        <v>0.5894631322580386</v>
      </c>
      <c r="I26" s="14">
        <f>1/(1+$B$9)^I21</f>
        <v>0.5465938488436215</v>
      </c>
      <c r="J26" s="14">
        <f>1/(1+$B$9)^J21</f>
        <v>0.506842276037204</v>
      </c>
      <c r="K26" s="14">
        <f>1/(1+$B$9)^K21</f>
        <v>0.46998167528238755</v>
      </c>
    </row>
    <row r="27" spans="1:11" x14ac:dyDescent="0.25">
      <c r="A27" s="15" t="s">
        <v>35</v>
      </c>
      <c r="B27" s="16">
        <f>B25*B26</f>
        <v>4095445647.160139</v>
      </c>
      <c r="C27" s="16">
        <f>C25*C26</f>
        <v>4341058365.024184</v>
      </c>
      <c r="D27" s="16">
        <f>D25*D26</f>
        <v>4536914373.290072</v>
      </c>
      <c r="E27" s="16">
        <f>E25*E26</f>
        <v>4674177047.068342</v>
      </c>
      <c r="F27" s="16">
        <f>F25*F26</f>
        <v>4746085645.934694</v>
      </c>
      <c r="G27" s="16">
        <f>G25*G26</f>
        <v>4748484088.256636</v>
      </c>
      <c r="H27" s="16">
        <f>H25*H26</f>
        <v>4680188604.411894</v>
      </c>
      <c r="I27" s="16">
        <f>I25*I26</f>
        <v>4543151564.403836</v>
      </c>
      <c r="J27" s="16">
        <f>J25*J26</f>
        <v>4342397333.70185</v>
      </c>
      <c r="K27" s="16">
        <f>K25*K26</f>
        <v>4085728591.3830695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29490000000</v>
      </c>
    </row>
    <row r="31" spans="1:2" x14ac:dyDescent="0.25">
      <c r="A31" t="s">
        <v>38</v>
      </c>
      <c r="B31" s="9">
        <f>SUM(B27:K27)</f>
        <v>44793631260.63473</v>
      </c>
    </row>
    <row r="32" spans="1:2" x14ac:dyDescent="0.25">
      <c r="A32" t="s">
        <v>39</v>
      </c>
      <c r="B32" s="9">
        <f>K24*(1+K23)</f>
        <v>73296893045.19711</v>
      </c>
    </row>
    <row r="33" spans="1:2" x14ac:dyDescent="0.25">
      <c r="A33" t="s">
        <v>40</v>
      </c>
      <c r="B33" s="9">
        <f>(B18-B9)*B32</f>
        <v>8910712962.694496</v>
      </c>
    </row>
    <row r="34" spans="1:2" x14ac:dyDescent="0.25">
      <c r="A34" t="s">
        <v>41</v>
      </c>
      <c r="B34" s="9">
        <f>B33/(B9-B13)</f>
        <v>166774002935.85782</v>
      </c>
    </row>
    <row r="35" spans="1:2" x14ac:dyDescent="0.25">
      <c r="A35" t="s">
        <v>42</v>
      </c>
      <c r="B35" s="9">
        <f>B34*K26</f>
        <v>78380725293.34428</v>
      </c>
    </row>
    <row r="36" spans="1:2" x14ac:dyDescent="0.25">
      <c r="A36" s="15" t="s">
        <v>43</v>
      </c>
      <c r="B36" s="16">
        <f>B30+B31+B35</f>
        <v>152664356553.979</v>
      </c>
    </row>
    <row r="37" spans="1:2" x14ac:dyDescent="0.25">
      <c r="A37" s="15" t="s">
        <v>44</v>
      </c>
      <c r="B37" s="17">
        <f>B36/B15</f>
        <v>285.4190236913446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124.59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285.4190236913446</v>
      </c>
    </row>
    <row r="43" spans="1:2" x14ac:dyDescent="0.25">
      <c r="A43" s="15" t="s">
        <v>48</v>
      </c>
      <c r="B43" s="21">
        <f>B42/B40-1</f>
        <v>1.2908662307676746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3646000000</v>
      </c>
      <c r="C5" s="9">
        <v>5443000000</v>
      </c>
      <c r="D5" s="9">
        <v>4659000000</v>
      </c>
      <c r="E5" s="9">
        <v>4418000000</v>
      </c>
      <c r="F5" s="6" t="s">
        <v>57</v>
      </c>
    </row>
    <row r="6" spans="1:6" x14ac:dyDescent="0.25">
      <c r="A6" t="s">
        <v>37</v>
      </c>
      <c r="B6" s="9">
        <v>29490000000</v>
      </c>
      <c r="C6" s="9">
        <v>26098000000</v>
      </c>
      <c r="D6" s="9">
        <v>21985000000</v>
      </c>
      <c r="E6" s="9">
        <v>20140000000</v>
      </c>
      <c r="F6" s="6" t="s">
        <v>58</v>
      </c>
    </row>
    <row r="7" spans="1:6" x14ac:dyDescent="0.25">
      <c r="A7" t="s">
        <v>59</v>
      </c>
      <c r="B7" s="9">
        <v>1198000000</v>
      </c>
      <c r="C7" s="9">
        <v>1087000000</v>
      </c>
      <c r="D7" s="9">
        <v>966000000</v>
      </c>
      <c r="E7" s="9">
        <v>979000000</v>
      </c>
      <c r="F7" s="6" t="s">
        <v>60</v>
      </c>
    </row>
    <row r="8" spans="1:6" x14ac:dyDescent="0.25">
      <c r="A8" t="s">
        <v>14</v>
      </c>
      <c r="B8" s="10">
        <v>534878000</v>
      </c>
      <c r="C8" s="10">
        <v>565015000</v>
      </c>
      <c r="D8" s="10">
        <v>598745000</v>
      </c>
      <c r="E8" s="10">
        <v>637655000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0.139704191892099</v>
      </c>
      <c r="C9" s="8">
        <f>IF(AND(ISNUMBER(C5),N(D6)&gt;0),C5/D6,"")</f>
        <v>0.24757789401864908</v>
      </c>
      <c r="D9" s="8">
        <f>IF(AND(ISNUMBER(D5),N(E6)&gt;0),D5/E6,"")</f>
        <v>0.23133068520357497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0.3285792649478881</v>
      </c>
      <c r="C10" s="8">
        <f>IF(AND(ISNUMBER(C9),N(C5)&gt;0,ISNUMBER(C7)),C7/C5,"")</f>
        <v>0.1997060444607753</v>
      </c>
      <c r="D10" s="8">
        <f>IF(AND(ISNUMBER(D9),N(D5)&gt;0,ISNUMBER(D7)),D7/D5,"")</f>
        <v>0.20734063103670317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