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<sst xmlns="http://schemas.openxmlformats.org/spreadsheetml/2006/main" count="113" uniqueCount="101">
  <si>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L'Air Liquide S.A. (AI.PA)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</si>
  <si>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</si>
  <si>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</si>
  <si>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</si>
  <si>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</si>
  <si>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</si>
  <si>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</si>
  <si>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</si>
  <si>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</si>
  <si>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</si>
  <si>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</si>
  <si>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</si>
  <si>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</si>
  <si>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</si>
  <si>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</si>
  <si>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</si>
  <si>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</si>
  <si>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</si>
  <si>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</si>
  <si>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</si>
  <si>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</si>
  <si>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</si>
  <si>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</si>
  <si>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</si>
  <si>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</si>
  <si>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</si>
  <si>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</si>
  <si>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</si>
  <si>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</si>
  <si>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</si>
  <si>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</si>
  <si>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</si>
  <si>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</si>
  <si>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</si>
  <si>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</si>
  <si>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</si>
  <si>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</si>
  <si>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</si>
  <si>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</si>
  <si>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</si>
  <si>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</si>
  <si>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</si>
  <si>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</si>
  <si>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</si>
  <si>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</si>
  <si>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</si>
  <si>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</si>
  <si>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</si>
  <si>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</si>
  <si>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</si>
  <si>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</si>
  <si>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</si>
  <si>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</si>
  <si>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</si>
  <si>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</si>
  <si>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</si>
  <si>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</si>
  <si>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</si>
  <si>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</si>
  <si>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</si>
  <si>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</si>
  <si>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</si>
  <si>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</si>
  <si>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</si>
  <si>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</si>
  <si>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</si>
  <si>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</si>
  <si>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</si>
  <si>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</si>
  <si>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</si>
  <si>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</si>
  <si>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</si>
  <si>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</si>
  <si>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</si>
  <si>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</si>
  <si>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</si>
  <si>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</si>
  <si>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</si>
  <si>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</si>
  <si>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</si>
  <si>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</si>
  <si>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</si>
  <si>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</si>
  <si>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</si>
  <si>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</si>
  <si>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</si>
  <si>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</si>
  <si>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</si>
  <si>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</si>
  <si>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</si>
  <si>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</si>
  <si>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</si>
  <si>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</si>
  <si>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</si>
  <si>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</si>
  <si>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</si>
  <si>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</si>
  <si>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</si>
  <si>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12.6% of revenue against depreciation of 9.0%.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</si>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</sst>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-0.034515393779226855</v>
      </c>
    </row>
    <row r="7" spans="1:2" x14ac:dyDescent="0.25">
      <c r="A7" t="s">
        <v>5</v>
      </c>
      <c r="B7" s="6">
        <v>0.18272250481409102</v>
      </c>
    </row>
    <row r="8" spans="1:2" x14ac:dyDescent="0.25">
      <c r="A8" t="s">
        <v>6</v>
      </c>
      <c r="B8" s="6">
        <v>0.24600817230178684</v>
      </c>
    </row>
    <row r="9" spans="1:2" x14ac:dyDescent="0.25">
      <c r="A9" t="s">
        <v>7</v>
      </c>
      <c r="B9" s="6">
        <v>0.09000478967239035</v>
      </c>
    </row>
    <row r="10" spans="1:2" x14ac:dyDescent="0.25">
      <c r="A10" t="s">
        <v>8</v>
      </c>
      <c r="B10" s="6">
        <v>0.12630011595818103</v>
      </c>
    </row>
    <row r="11" spans="1:2" x14ac:dyDescent="0.25">
      <c r="A11" t="s">
        <v>9</v>
      </c>
      <c r="B11" s="6">
        <v>-0.2821025827573663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14.63063106825002</v>
      </c>
    </row>
    <row r="14" spans="1:3" x14ac:dyDescent="0.25">
      <c r="A14" t="s">
        <v>12</v>
      </c>
      <c r="B14" s="6">
        <v>0.10251616010316911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0.7614799999999999</v>
      </c>
      <c r="C19" s="8" t="s">
        <v>19</v>
      </c>
    </row>
    <row r="20" spans="1:2" x14ac:dyDescent="0.25">
      <c r="A20" t="s">
        <v>20</v>
      </c>
      <c r="B20" s="10">
        <f>B17+B19*B18</f>
        <v>0.0776888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104122834944</v>
      </c>
    </row>
    <row r="23" spans="1:2" x14ac:dyDescent="0.25">
      <c r="A23" t="s">
        <v>24</v>
      </c>
      <c r="B23" s="11">
        <v>13595900000</v>
      </c>
    </row>
    <row r="24" spans="1:2" x14ac:dyDescent="0.25">
      <c r="A24" t="s">
        <v>25</v>
      </c>
      <c r="B24" s="10">
        <f>B22/(B22+B23)</f>
        <v>0.8845052148541377</v>
      </c>
    </row>
    <row r="25" spans="1:2" x14ac:dyDescent="0.25">
      <c r="A25" t="s">
        <v>26</v>
      </c>
      <c r="B25" s="10">
        <f>1-B24</f>
        <v>0.11549478514586231</v>
      </c>
    </row>
    <row r="26" spans="1:2" x14ac:dyDescent="0.25">
      <c r="A26" t="s">
        <v>27</v>
      </c>
      <c r="B26" s="12">
        <f>B24*B20+B25*B21*(1-B8)</f>
        <v>0.07150277670829586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26940200000</v>
      </c>
      <c r="C29" s="8" t="s">
        <v>30</v>
      </c>
    </row>
    <row r="30" spans="1:2" x14ac:dyDescent="0.25">
      <c r="A30" t="s">
        <v>31</v>
      </c>
      <c r="B30" s="11">
        <v>9963900000</v>
      </c>
    </row>
    <row r="31" spans="1:2" x14ac:dyDescent="0.25">
      <c r="A31" t="s">
        <v>32</v>
      </c>
      <c r="B31" s="13">
        <v>578601974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-0.034515393779226855</v>
      </c>
      <c r="C5" s="10">
        <f>Assumptions!B6</f>
        <v>-0.034515393779226855</v>
      </c>
      <c r="D5" s="10">
        <f>Assumptions!B6</f>
        <v>-0.034515393779226855</v>
      </c>
      <c r="E5" s="10">
        <f>Assumptions!B6</f>
        <v>-0.034515393779226855</v>
      </c>
      <c r="F5" s="10">
        <f>Assumptions!B6</f>
        <v>-0.034515393779226855</v>
      </c>
    </row>
    <row r="6" spans="1:6" x14ac:dyDescent="0.25">
      <c r="A6" t="s">
        <v>43</v>
      </c>
      <c r="B6" s="18">
        <f>Assumptions!B29*(1+B5)</f>
        <v>26010348388.508873</v>
      </c>
      <c r="C6" s="18">
        <f>B6*(1+C5)</f>
        <v>25112590971.54461</v>
      </c>
      <c r="D6" s="18">
        <f>C6*(1+D5)</f>
        <v>24245820005.34509</v>
      </c>
      <c r="E6" s="18">
        <f>D6*(1+E5)</f>
        <v>23408965980.360348</v>
      </c>
      <c r="F6" s="18">
        <f>E6*(1+F5)</f>
        <v>22600996301.583687</v>
      </c>
    </row>
    <row r="7" spans="1:6" x14ac:dyDescent="0.25">
      <c r="A7" t="s">
        <v>5</v>
      </c>
      <c r="B7" s="10">
        <f>Assumptions!B7</f>
        <v>0.18272250481409102</v>
      </c>
      <c r="C7" s="10">
        <f>Assumptions!B7</f>
        <v>0.18272250481409102</v>
      </c>
      <c r="D7" s="10">
        <f>Assumptions!B7</f>
        <v>0.18272250481409102</v>
      </c>
      <c r="E7" s="10">
        <f>Assumptions!B7</f>
        <v>0.18272250481409102</v>
      </c>
      <c r="F7" s="10">
        <f>Assumptions!B7</f>
        <v>0.18272250481409102</v>
      </c>
    </row>
    <row r="8" spans="1:6" x14ac:dyDescent="0.25">
      <c r="A8" t="s">
        <v>44</v>
      </c>
      <c r="B8" s="18">
        <f>B6*B7</f>
        <v>4752676008.635497</v>
      </c>
      <c r="C8" s="18">
        <f>C6*C7</f>
        <v>4588635524.692359</v>
      </c>
      <c r="D8" s="18">
        <f>D6*D7</f>
        <v>4430256962.6482525</v>
      </c>
      <c r="E8" s="18">
        <f>E6*E7</f>
        <v>4277344899.0392866</v>
      </c>
      <c r="F8" s="18">
        <f>F6*F7</f>
        <v>4129710655.5193787</v>
      </c>
    </row>
    <row r="9" spans="1:6" x14ac:dyDescent="0.25">
      <c r="A9" t="s">
        <v>45</v>
      </c>
      <c r="B9" s="18">
        <f>B8*(1-Assumptions!B8)</f>
        <v>3583478870.208527</v>
      </c>
      <c r="C9" s="18">
        <f>C8*(1-Assumptions!B8)</f>
        <v>3459793685.903741</v>
      </c>
      <c r="D9" s="18">
        <f>D8*(1-Assumptions!B8)</f>
        <v>3340377544.4398904</v>
      </c>
      <c r="E9" s="18">
        <f>E8*(1-Assumptions!B8)</f>
        <v>3225083098.1222606</v>
      </c>
      <c r="F9" s="18">
        <f>F8*(1-Assumptions!B8)</f>
        <v>3113768085.019842</v>
      </c>
    </row>
    <row r="10" spans="1:6" x14ac:dyDescent="0.25">
      <c r="A10" t="s">
        <v>46</v>
      </c>
      <c r="B10" s="18">
        <f>B6*Assumptions!B9</f>
        <v>2341055936.0133386</v>
      </c>
      <c r="C10" s="18">
        <f>C6*Assumptions!B9</f>
        <v>2260253468.5226417</v>
      </c>
      <c r="D10" s="18">
        <f>D6*Assumptions!B9</f>
        <v>2182239930.015719</v>
      </c>
      <c r="E10" s="18">
        <f>E6*Assumptions!B9</f>
        <v>2106919059.5104742</v>
      </c>
      <c r="F10" s="18">
        <f>F6*Assumptions!B9</f>
        <v>2034197918.5105119</v>
      </c>
    </row>
    <row r="11" spans="1:6" x14ac:dyDescent="0.25">
      <c r="A11" t="s">
        <v>47</v>
      </c>
      <c r="B11" s="18">
        <f>-B6*Assumptions!B10</f>
        <v>-3285110017.5813575</v>
      </c>
      <c r="C11" s="18">
        <f>-C6*Assumptions!B10</f>
        <v>-3171723151.716454</v>
      </c>
      <c r="D11" s="18">
        <f>-D6*Assumptions!B10</f>
        <v>-3062249878.17627</v>
      </c>
      <c r="E11" s="18">
        <f>-E6*Assumptions!B10</f>
        <v>-2956555117.780627</v>
      </c>
      <c r="F11" s="18">
        <f>-F6*Assumptions!B10</f>
        <v>-2854508453.66044</v>
      </c>
    </row>
    <row r="12" spans="1:6" x14ac:dyDescent="0.25">
      <c r="A12" t="s">
        <v>48</v>
      </c>
      <c r="B12" s="18">
        <f>-(B6-Assumptions!B29)*Assumptions!B11</f>
        <v>-262313541.1827461</v>
      </c>
      <c r="C12" s="18">
        <f>-(C6-B6)*Assumptions!B11</f>
        <v>-253259686.0152007</v>
      </c>
      <c r="D12" s="18">
        <f>-(D6-C6)*Assumptions!B11</f>
        <v>-244518328.22398248</v>
      </c>
      <c r="E12" s="18">
        <f>-(E6-D6)*Assumptions!B11</f>
        <v>-236078681.83909306</v>
      </c>
      <c r="F12" s="18">
        <f>-(F6-E6)*Assumptions!B11</f>
        <v>-227930333.1725357</v>
      </c>
    </row>
    <row r="13" spans="1:6" x14ac:dyDescent="0.25">
      <c r="A13" s="19" t="s">
        <v>49</v>
      </c>
      <c r="B13" s="20">
        <f>B9+B10+B11+B12</f>
        <v>2377111247.4577622</v>
      </c>
      <c r="C13" s="20">
        <f>C9+C10+C11+C12</f>
        <v>2295064316.6947274</v>
      </c>
      <c r="D13" s="20">
        <f>D9+D10+D11+D12</f>
        <v>2215849268.055357</v>
      </c>
      <c r="E13" s="20">
        <f>E9+E10+E11+E12</f>
        <v>2139368358.0130146</v>
      </c>
      <c r="F13" s="20">
        <f>F9+F10+F11+F12</f>
        <v>2065527216.697378</v>
      </c>
    </row>
    <row r="14" spans="1:6" x14ac:dyDescent="0.25">
      <c r="A14" t="s">
        <v>50</v>
      </c>
      <c r="B14" s="21">
        <f>1/(1+Assumptions!$B$26)^(1-0.5*Assumptions!$B$32)</f>
        <v>0.9660583298984998</v>
      </c>
      <c r="C14" s="21">
        <f>1/(1+Assumptions!$B$26)^(2-0.5*Assumptions!$B$32)</f>
        <v>0.9015919985445804</v>
      </c>
      <c r="D14" s="21">
        <f>1/(1+Assumptions!$B$26)^(3-0.5*Assumptions!$B$32)</f>
        <v>0.841427589496605</v>
      </c>
      <c r="E14" s="21">
        <f>1/(1+Assumptions!$B$26)^(4-0.5*Assumptions!$B$32)</f>
        <v>0.7852780298726877</v>
      </c>
      <c r="F14" s="21">
        <f>1/(1+Assumptions!$B$26)^(5-0.5*Assumptions!$B$32)</f>
        <v>0.732875403538474</v>
      </c>
    </row>
    <row r="15" spans="1:6" x14ac:dyDescent="0.25">
      <c r="A15" s="19" t="s">
        <v>51</v>
      </c>
      <c r="B15" s="20">
        <f>B13*B14</f>
        <v>2296428121.7019854</v>
      </c>
      <c r="C15" s="20">
        <f>C13*C14</f>
        <v>2069211624.077151</v>
      </c>
      <c r="D15" s="20">
        <f>D13*D14</f>
        <v>1864476708.3076355</v>
      </c>
      <c r="E15" s="20">
        <f>E13*E14</f>
        <v>1679998969.3524268</v>
      </c>
      <c r="F15" s="20">
        <f>F13*F14</f>
        <v>1513774092.4567919</v>
      </c>
    </row>
    <row r="17" spans="1:2" x14ac:dyDescent="0.25">
      <c r="A17" s="22" t="s">
        <v>52</v>
      </c>
      <c r="B17" s="23">
        <f>SUM(B15:F15)</f>
        <v>9423889515.89599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2065527216.697378</v>
      </c>
    </row>
    <row r="5" spans="1:2" x14ac:dyDescent="0.25">
      <c r="A5" t="s">
        <v>56</v>
      </c>
      <c r="B5" s="18">
        <f>IF(Assumptions!$B$33=0,B4,B4-Forecast!F11-Forecast!F10-Forecast!F12)</f>
        <v>3174314937.2622347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0.24386399153890245</v>
      </c>
    </row>
    <row r="7" spans="1:2" x14ac:dyDescent="0.25">
      <c r="A7" t="s">
        <v>58</v>
      </c>
      <c r="B7" s="18">
        <f>-MAX(Forecast!F9,0)*B6</f>
        <v>-774101111.0023292</v>
      </c>
    </row>
    <row r="8" spans="1:2" x14ac:dyDescent="0.25">
      <c r="A8" t="s">
        <v>59</v>
      </c>
      <c r="B8" s="18">
        <f>IF(OR(Assumptions!$B$33=0,Assumptions!B12&lt;=0),B5,MAX(B5+B7,0))</f>
        <v>2400213826.2599053</v>
      </c>
    </row>
    <row r="9" spans="1:2" x14ac:dyDescent="0.25">
      <c r="A9" t="s">
        <v>60</v>
      </c>
      <c r="B9" s="18">
        <f>B8*(1+Assumptions!B12)/(Assumptions!B26-Assumptions!B12)</f>
        <v>52904780016.66323</v>
      </c>
    </row>
    <row r="10" spans="1:2" x14ac:dyDescent="0.25">
      <c r="A10" t="s">
        <v>61</v>
      </c>
      <c r="B10" s="18">
        <f>B9/(1+Assumptions!B26)^(5-0.5*Assumptions!B32)</f>
        <v>38772612003.82626</v>
      </c>
    </row>
    <row r="11" spans="1:2" x14ac:dyDescent="0.25">
      <c r="A11" t="s">
        <v>62</v>
      </c>
      <c r="B11" s="18">
        <f>Forecast!B17+B10</f>
        <v>48196501519.72225</v>
      </c>
    </row>
    <row r="12" spans="1:2" x14ac:dyDescent="0.25">
      <c r="A12" t="s">
        <v>63</v>
      </c>
      <c r="B12" s="18">
        <f>-Assumptions!B30</f>
        <v>-9963900000</v>
      </c>
    </row>
    <row r="13" spans="1:2" x14ac:dyDescent="0.25">
      <c r="A13" t="s">
        <v>64</v>
      </c>
      <c r="B13" s="18">
        <f>B11+B12</f>
        <v>38232601519.72225</v>
      </c>
    </row>
    <row r="14" spans="1:2" x14ac:dyDescent="0.25">
      <c r="A14" s="19" t="s">
        <v>65</v>
      </c>
      <c r="B14" s="24">
        <f>B13/Assumptions!B31</f>
        <v>66.0775511279577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6163908574.02989</v>
      </c>
    </row>
    <row r="18" spans="1:2" x14ac:dyDescent="0.25">
      <c r="A18" t="s">
        <v>60</v>
      </c>
      <c r="B18" s="18">
        <f>B17*Assumptions!B13</f>
        <v>90181872285.05438</v>
      </c>
    </row>
    <row r="19" spans="1:2" x14ac:dyDescent="0.25">
      <c r="A19" t="s">
        <v>61</v>
      </c>
      <c r="B19" s="18">
        <f>B18/(1+Assumptions!B26)^(5-0.5*Assumptions!B32)</f>
        <v>66092076042.76436</v>
      </c>
    </row>
    <row r="20" spans="1:2" x14ac:dyDescent="0.25">
      <c r="A20" t="s">
        <v>62</v>
      </c>
      <c r="B20" s="18">
        <f>Forecast!B17+B19</f>
        <v>75515965558.66035</v>
      </c>
    </row>
    <row r="21" spans="1:2" x14ac:dyDescent="0.25">
      <c r="A21" t="s">
        <v>63</v>
      </c>
      <c r="B21" s="18">
        <f>-Assumptions!B30</f>
        <v>-9963900000</v>
      </c>
    </row>
    <row r="22" spans="1:2" x14ac:dyDescent="0.25">
      <c r="A22" t="s">
        <v>64</v>
      </c>
      <c r="B22" s="18">
        <f>B20+B21</f>
        <v>65552065558.660355</v>
      </c>
    </row>
    <row r="23" spans="1:2" x14ac:dyDescent="0.25">
      <c r="A23" s="19" t="s">
        <v>65</v>
      </c>
      <c r="B23" s="25">
        <f>B22/Assumptions!B31</f>
        <v>113.29388509597507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163.16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66.0775511279577</v>
      </c>
    </row>
    <row r="29" spans="1:2" x14ac:dyDescent="0.25">
      <c r="A29" s="19" t="s">
        <v>73</v>
      </c>
      <c r="B29" s="12">
        <f>B28/B26-1</f>
        <v>-0.5950137832314433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0.051503</v>
      </c>
      <c r="B5" s="31">
        <v>103.6774280337108</v>
      </c>
      <c r="C5" s="31">
        <v>113.84751831689012</v>
      </c>
      <c r="D5" s="31">
        <v>127.77440525432705</v>
      </c>
      <c r="E5" s="31">
        <v>148.07874409477125</v>
      </c>
      <c r="F5" s="31">
        <v>180.55716445375373</v>
      </c>
    </row>
    <row r="6" spans="1:6" x14ac:dyDescent="0.25">
      <c r="A6" s="30">
        <v>0.061503</v>
      </c>
      <c r="B6" s="31">
        <v>77.56783506497749</v>
      </c>
      <c r="C6" s="31">
        <v>82.38647844852831</v>
      </c>
      <c r="D6" s="31">
        <v>88.4691527546084</v>
      </c>
      <c r="E6" s="31">
        <v>96.41772014993013</v>
      </c>
      <c r="F6" s="31">
        <v>107.28822698164758</v>
      </c>
    </row>
    <row r="7" spans="1:6" x14ac:dyDescent="0.25">
      <c r="A7" s="30">
        <v>0.071503</v>
      </c>
      <c r="B7" s="31">
        <v>60.72481299054627</v>
      </c>
      <c r="C7" s="31">
        <v>63.160216114467836</v>
      </c>
      <c r="D7" s="32">
        <v>66.07715874329594</v>
      </c>
      <c r="E7" s="31">
        <v>69.64967871944188</v>
      </c>
      <c r="F7" s="31">
        <v>74.14716924921109</v>
      </c>
    </row>
    <row r="8" spans="1:6" x14ac:dyDescent="0.25">
      <c r="A8" s="30">
        <v>0.081503</v>
      </c>
      <c r="B8" s="31">
        <v>48.96674340901572</v>
      </c>
      <c r="C8" s="31">
        <v>50.19978668224463</v>
      </c>
      <c r="D8" s="31">
        <v>51.61777089123932</v>
      </c>
      <c r="E8" s="31">
        <v>53.27455919031094</v>
      </c>
      <c r="F8" s="31">
        <v>55.247180187316026</v>
      </c>
    </row>
    <row r="9" spans="1:6" x14ac:dyDescent="0.25">
      <c r="A9" s="30">
        <v>0.091503</v>
      </c>
      <c r="B9" s="31">
        <v>40.29847551863498</v>
      </c>
      <c r="C9" s="31">
        <v>40.87544089367353</v>
      </c>
      <c r="D9" s="31">
        <v>41.51203128265909</v>
      </c>
      <c r="E9" s="31">
        <v>42.22278866255552</v>
      </c>
      <c r="F9" s="31">
        <v>43.02740233948212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26940200000</v>
      </c>
      <c r="C5" s="18">
        <v>27057800000</v>
      </c>
      <c r="D5" s="18">
        <v>27607600000</v>
      </c>
      <c r="E5" s="18">
        <v>29934000000</v>
      </c>
      <c r="F5" s="8" t="s">
        <v>84</v>
      </c>
    </row>
    <row r="6" spans="1:6" x14ac:dyDescent="0.25">
      <c r="A6" t="s">
        <v>44</v>
      </c>
      <c r="B6" s="18">
        <v>5234300000</v>
      </c>
      <c r="C6" s="18">
        <v>5157400000</v>
      </c>
      <c r="D6" s="18">
        <v>5068000000</v>
      </c>
      <c r="E6" s="18">
        <v>4861800000</v>
      </c>
      <c r="F6" s="8" t="s">
        <v>85</v>
      </c>
    </row>
    <row r="7" spans="1:6" x14ac:dyDescent="0.25">
      <c r="A7" t="s">
        <v>86</v>
      </c>
      <c r="B7" s="18">
        <v>2563500000</v>
      </c>
      <c r="C7" s="18">
        <v>2505100000</v>
      </c>
      <c r="D7" s="18">
        <v>2482000000</v>
      </c>
      <c r="E7" s="18">
        <v>2465900000</v>
      </c>
      <c r="F7" s="8" t="s">
        <v>87</v>
      </c>
    </row>
    <row r="8" spans="1:6" x14ac:dyDescent="0.25">
      <c r="A8" t="s">
        <v>88</v>
      </c>
      <c r="B8" s="18">
        <v>3843400000</v>
      </c>
      <c r="C8" s="18">
        <v>3525100000</v>
      </c>
      <c r="D8" s="18">
        <v>3393400000</v>
      </c>
      <c r="E8" s="18">
        <v>3273000000</v>
      </c>
      <c r="F8" s="8" t="s">
        <v>89</v>
      </c>
    </row>
    <row r="9" spans="1:6" x14ac:dyDescent="0.25">
      <c r="A9" t="s">
        <v>90</v>
      </c>
      <c r="B9" s="18">
        <v>226000000</v>
      </c>
      <c r="C9" s="18">
        <v>155100000</v>
      </c>
      <c r="D9" s="18">
        <v>154400000</v>
      </c>
      <c r="E9" s="18">
        <v>396800000</v>
      </c>
      <c r="F9" s="8" t="s">
        <v>91</v>
      </c>
    </row>
    <row r="10" spans="1:6" x14ac:dyDescent="0.25">
      <c r="A10" t="s">
        <v>92</v>
      </c>
      <c r="B10" s="18">
        <v>13595900000</v>
      </c>
      <c r="C10" s="18">
        <v>12393600000</v>
      </c>
      <c r="D10" s="18">
        <v>12037600000</v>
      </c>
      <c r="E10" s="18">
        <v>13375700000</v>
      </c>
      <c r="F10" s="8" t="s">
        <v>93</v>
      </c>
    </row>
    <row r="11" spans="1:6" x14ac:dyDescent="0.25">
      <c r="A11" t="s">
        <v>94</v>
      </c>
      <c r="B11" s="18">
        <v>3632000000</v>
      </c>
      <c r="C11" s="18">
        <v>1915300000</v>
      </c>
      <c r="D11" s="18">
        <v>1624900000</v>
      </c>
      <c r="E11" s="18">
        <v>1756400000</v>
      </c>
      <c r="F11" s="8" t="s">
        <v>95</v>
      </c>
    </row>
    <row r="12" spans="1:6" x14ac:dyDescent="0.25">
      <c r="A12" t="s">
        <v>32</v>
      </c>
      <c r="B12" s="34">
        <v>578601974</v>
      </c>
      <c r="C12" s="34">
        <v>635788462</v>
      </c>
      <c r="D12" s="34">
        <v>635234522</v>
      </c>
      <c r="E12" s="34">
        <v>633949423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2026-09-19T01:03:57Z</dcterms:modified>
</cp:coreProperties>
</file>