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<sst xmlns="http://schemas.openxmlformats.org/spreadsheetml/2006/main" count="70" uniqueCount="67">
  <si>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American International Group, Inc. (AIG)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</si>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</sst>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0.64825</v>
      </c>
    </row>
    <row r="9" spans="1:2" x14ac:dyDescent="0.25">
      <c r="A9" t="s">
        <v>8</v>
      </c>
      <c r="B9" s="8">
        <f>B6+B8*B7</f>
        <v>0.076360975</v>
      </c>
    </row>
    <row r="10" spans="1:2" x14ac:dyDescent="0.25">
      <c r="A10" t="s">
        <v>9</v>
      </c>
      <c r="B10" s="8">
        <f>MEDIAN('Source data'!B9:E9)</f>
        <v>0.07281108158321771</v>
      </c>
    </row>
    <row r="11" spans="1:2" x14ac:dyDescent="0.25">
      <c r="A11" t="s">
        <v>10</v>
      </c>
      <c r="B11" s="8">
        <f>IFERROR(MIN(MAX(MEDIAN('Source data'!B10:E10),0),1),0)</f>
        <v>0.2995707190955643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41139000000</v>
      </c>
    </row>
    <row r="15" spans="1:2" x14ac:dyDescent="0.25">
      <c r="A15" t="s">
        <v>14</v>
      </c>
      <c r="B15" s="10">
        <f>'Source data'!B8</f>
        <v>570349988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0.05099901351520738</v>
      </c>
    </row>
    <row r="18" spans="1:2" x14ac:dyDescent="0.25">
      <c r="A18" t="s">
        <v>17</v>
      </c>
      <c r="B18" s="8">
        <f>MIN(B10,B12)</f>
        <v>0.07281108158321771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0.07281108158321771</v>
      </c>
      <c r="C22" s="8">
        <f>$B$10+($B$18-$B$10)*C21/$B$16</f>
        <v>0.07281108158321771</v>
      </c>
      <c r="D22" s="8">
        <f>$B$10+($B$18-$B$10)*D21/$B$16</f>
        <v>0.07281108158321771</v>
      </c>
      <c r="E22" s="8">
        <f>$B$10+($B$18-$B$10)*E21/$B$16</f>
        <v>0.07281108158321771</v>
      </c>
      <c r="F22" s="8">
        <f>$B$10+($B$18-$B$10)*F21/$B$16</f>
        <v>0.07281108158321771</v>
      </c>
      <c r="G22" s="8">
        <f>$B$10+($B$18-$B$10)*G21/$B$16</f>
        <v>0.07281108158321771</v>
      </c>
      <c r="H22" s="8">
        <f>$B$10+($B$18-$B$10)*H21/$B$16</f>
        <v>0.07281108158321771</v>
      </c>
      <c r="I22" s="8">
        <f>$B$10+($B$18-$B$10)*I21/$B$16</f>
        <v>0.07281108158321771</v>
      </c>
      <c r="J22" s="8">
        <f>$B$10+($B$18-$B$10)*J21/$B$16</f>
        <v>0.07281108158321771</v>
      </c>
      <c r="K22" s="8">
        <f>$B$10+($B$18-$B$10)*K21/$B$16</f>
        <v>0.07281108158321771</v>
      </c>
    </row>
    <row r="23" spans="1:11" x14ac:dyDescent="0.25">
      <c r="A23" t="s">
        <v>31</v>
      </c>
      <c r="B23" s="8">
        <f>$B$17+($B$13-$B$17)*B21/$B$16</f>
        <v>0.04839911216368664</v>
      </c>
      <c r="C23" s="8">
        <f>$B$17+($B$13-$B$17)*C21/$B$16</f>
        <v>0.045799210812165904</v>
      </c>
      <c r="D23" s="8">
        <f>$B$17+($B$13-$B$17)*D21/$B$16</f>
        <v>0.043199309460645166</v>
      </c>
      <c r="E23" s="8">
        <f>$B$17+($B$13-$B$17)*E21/$B$16</f>
        <v>0.04059940810912443</v>
      </c>
      <c r="F23" s="8">
        <f>$B$17+($B$13-$B$17)*F21/$B$16</f>
        <v>0.03799950675760369</v>
      </c>
      <c r="G23" s="8">
        <f>$B$17+($B$13-$B$17)*G21/$B$16</f>
        <v>0.03539960540608295</v>
      </c>
      <c r="H23" s="8">
        <f>$B$17+($B$13-$B$17)*H21/$B$16</f>
        <v>0.032799704054562215</v>
      </c>
      <c r="I23" s="8">
        <f>$B$17+($B$13-$B$17)*I21/$B$16</f>
        <v>0.030199802703041477</v>
      </c>
      <c r="J23" s="8">
        <f>$B$17+($B$13-$B$17)*J21/$B$16</f>
        <v>0.02759990135152074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41139000000</v>
      </c>
      <c r="C24" s="9">
        <f>B24*(1+B23)</f>
        <v>43130091075.3019</v>
      </c>
      <c r="D24" s="9">
        <f>C24*(1+C23)</f>
        <v>45105415208.80757</v>
      </c>
      <c r="E24" s="9">
        <f>D24*(1+D23)</f>
        <v>47053937998.76374</v>
      </c>
      <c r="F24" s="9">
        <f>E24*(1+E23)</f>
        <v>48964300030.716995</v>
      </c>
      <c r="G24" s="9">
        <f>F24*(1+F23)</f>
        <v>50824919280.61556</v>
      </c>
      <c r="H24" s="9">
        <f>G24*(1+G23)</f>
        <v>52624101367.94537</v>
      </c>
      <c r="I24" s="9">
        <f>H24*(1+H23)</f>
        <v>54350156318.95126</v>
      </c>
      <c r="J24" s="9">
        <f>I24*(1+I23)</f>
        <v>55991520316.663055</v>
      </c>
      <c r="K24" s="9">
        <f>J24*(1+J23)</f>
        <v>57536880753.92462</v>
      </c>
    </row>
    <row r="25" spans="1:11" x14ac:dyDescent="0.25">
      <c r="A25" t="s">
        <v>33</v>
      </c>
      <c r="B25" s="9">
        <f>(B22-$B$9)*B24</f>
        <v>-146039065.27300653</v>
      </c>
      <c r="C25" s="9">
        <f>(C22-$B$9)*C24</f>
        <v>-153107226.37343472</v>
      </c>
      <c r="D25" s="9">
        <f>(D22-$B$9)*D24</f>
        <v>-160119416.5109777</v>
      </c>
      <c r="E25" s="9">
        <f>(E22-$B$9)*E24</f>
        <v>-167036464.73549333</v>
      </c>
      <c r="F25" s="9">
        <f>(F22-$B$9)*F24</f>
        <v>-173818046.33639503</v>
      </c>
      <c r="G25" s="9">
        <f>(G22-$B$9)*G24</f>
        <v>-180423046.36274835</v>
      </c>
      <c r="H25" s="9">
        <f>(H22-$B$9)*H24</f>
        <v>-186809951.01015306</v>
      </c>
      <c r="I25" s="9">
        <f>(I22-$B$9)*I24</f>
        <v>-192937262.11773333</v>
      </c>
      <c r="J25" s="9">
        <f>(J22-$B$9)*J24</f>
        <v>-198763929.3677539</v>
      </c>
      <c r="K25" s="9">
        <f>(K22-$B$9)*K24</f>
        <v>-204249794.21054453</v>
      </c>
    </row>
    <row r="26" spans="1:11" x14ac:dyDescent="0.25">
      <c r="A26" t="s">
        <v>34</v>
      </c>
      <c r="B26" s="14">
        <f>1/(1+$B$9)^B21</f>
        <v>0.9290563511929629</v>
      </c>
      <c r="C26" s="14">
        <f>1/(1+$B$9)^C21</f>
        <v>0.8631457036919821</v>
      </c>
      <c r="D26" s="14">
        <f>1/(1+$B$9)^D21</f>
        <v>0.8019109980199551</v>
      </c>
      <c r="E26" s="14">
        <f>1/(1+$B$9)^E21</f>
        <v>0.7450205058019268</v>
      </c>
      <c r="F26" s="14">
        <f>1/(1+$B$9)^F21</f>
        <v>0.6921660326842738</v>
      </c>
      <c r="G26" s="14">
        <f>1/(1+$B$9)^G21</f>
        <v>0.6430612487453604</v>
      </c>
      <c r="H26" s="14">
        <f>1/(1+$B$9)^H21</f>
        <v>0.5974401373529549</v>
      </c>
      <c r="I26" s="14">
        <f>1/(1+$B$9)^I21</f>
        <v>0.5550555540653588</v>
      </c>
      <c r="J26" s="14">
        <f>1/(1+$B$9)^J21</f>
        <v>0.5156778877693506</v>
      </c>
      <c r="K26" s="14">
        <f>1/(1+$B$9)^K21</f>
        <v>0.4790938168018871</v>
      </c>
    </row>
    <row r="27" spans="1:11" x14ac:dyDescent="0.25">
      <c r="A27" s="15" t="s">
        <v>35</v>
      </c>
      <c r="B27" s="16">
        <f>B25*B26</f>
        <v>-135678521.11417037</v>
      </c>
      <c r="C27" s="16">
        <f>C25*C26</f>
        <v>-132153844.6484259</v>
      </c>
      <c r="D27" s="16">
        <f>D25*D26</f>
        <v>-128401521.096691</v>
      </c>
      <c r="E27" s="16">
        <f>E25*E26</f>
        <v>-124445591.44460295</v>
      </c>
      <c r="F27" s="16">
        <f>F25*F26</f>
        <v>-120310947.5415938</v>
      </c>
      <c r="G27" s="16">
        <f>G25*G26</f>
        <v>-116023069.49647102</v>
      </c>
      <c r="H27" s="16">
        <f>H25*H26</f>
        <v>-111607762.79040462</v>
      </c>
      <c r="I27" s="16">
        <f>I25*I26</f>
        <v>-107090898.92461184</v>
      </c>
      <c r="J27" s="16">
        <f>J25*J26</f>
        <v>-102498163.26109973</v>
      </c>
      <c r="K27" s="16">
        <f>K25*K26</f>
        <v>-97854813.48932977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41139000000</v>
      </c>
    </row>
    <row r="31" spans="1:2" x14ac:dyDescent="0.25">
      <c r="A31" t="s">
        <v>38</v>
      </c>
      <c r="B31" s="9">
        <f>SUM(B27:K27)</f>
        <v>-1176065133.8074012</v>
      </c>
    </row>
    <row r="32" spans="1:2" x14ac:dyDescent="0.25">
      <c r="A32" t="s">
        <v>39</v>
      </c>
      <c r="B32" s="9">
        <f>K24*(1+K23)</f>
        <v>58975302772.772736</v>
      </c>
    </row>
    <row r="33" spans="1:2" x14ac:dyDescent="0.25">
      <c r="A33" t="s">
        <v>40</v>
      </c>
      <c r="B33" s="9">
        <f>(B18-B9)*B32</f>
        <v>-209356039.06580815</v>
      </c>
    </row>
    <row r="34" spans="1:2" x14ac:dyDescent="0.25">
      <c r="A34" t="s">
        <v>41</v>
      </c>
      <c r="B34" s="9">
        <f>B33/(B9-B13)</f>
        <v>-4076169485.9921985</v>
      </c>
    </row>
    <row r="35" spans="1:2" x14ac:dyDescent="0.25">
      <c r="A35" t="s">
        <v>42</v>
      </c>
      <c r="B35" s="9">
        <f>B34*K26</f>
        <v>-1952867596.9753888</v>
      </c>
    </row>
    <row r="36" spans="1:2" x14ac:dyDescent="0.25">
      <c r="A36" s="15" t="s">
        <v>43</v>
      </c>
      <c r="B36" s="16">
        <f>B30+B31+B35</f>
        <v>38010067269.21721</v>
      </c>
    </row>
    <row r="37" spans="1:2" x14ac:dyDescent="0.25">
      <c r="A37" s="15" t="s">
        <v>44</v>
      </c>
      <c r="B37" s="17">
        <f>B36/B15</f>
        <v>66.64340855428792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82.4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66.64340855428792</v>
      </c>
    </row>
    <row r="43" spans="1:2" x14ac:dyDescent="0.25">
      <c r="A43" s="15" t="s">
        <v>48</v>
      </c>
      <c r="B43" s="21">
        <f>B42/B40-1</f>
        <v>-0.19122076997223414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3096000000</v>
      </c>
      <c r="C5" s="9">
        <v>-1426000000</v>
      </c>
      <c r="D5" s="9">
        <v>3614000000</v>
      </c>
      <c r="E5" s="9">
        <v>10198000000</v>
      </c>
      <c r="F5" s="6" t="s">
        <v>57</v>
      </c>
    </row>
    <row r="6" spans="1:6" x14ac:dyDescent="0.25">
      <c r="A6" t="s">
        <v>37</v>
      </c>
      <c r="B6" s="9">
        <v>41139000000</v>
      </c>
      <c r="C6" s="9">
        <v>42521000000</v>
      </c>
      <c r="D6" s="9">
        <v>44866000000</v>
      </c>
      <c r="E6" s="9">
        <v>40485000000</v>
      </c>
      <c r="F6" s="6" t="s">
        <v>58</v>
      </c>
    </row>
    <row r="7" spans="1:6" x14ac:dyDescent="0.25">
      <c r="A7" t="s">
        <v>59</v>
      </c>
      <c r="B7" s="9">
        <v>976000000</v>
      </c>
      <c r="C7" s="9">
        <v>1024000000</v>
      </c>
      <c r="D7" s="9">
        <v>1026000000</v>
      </c>
      <c r="E7" s="9">
        <v>1011000000</v>
      </c>
      <c r="F7" s="6" t="s">
        <v>60</v>
      </c>
    </row>
    <row r="8" spans="1:6" x14ac:dyDescent="0.25">
      <c r="A8" t="s">
        <v>14</v>
      </c>
      <c r="B8" s="10">
        <v>570349988</v>
      </c>
      <c r="C8" s="10">
        <v>657300000</v>
      </c>
      <c r="D8" s="10">
        <v>725233068</v>
      </c>
      <c r="E8" s="10">
        <v>787941750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0.07281108158321771</v>
      </c>
      <c r="C9" s="8">
        <f>IF(AND(ISNUMBER(C5),N(D6)&gt;0),C5/D6,"")</f>
        <v>-0.03178353318771453</v>
      </c>
      <c r="D9" s="8">
        <f>IF(AND(ISNUMBER(D5),N(E6)&gt;0),D5/E6,"")</f>
        <v>0.08926762998641471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0.3152454780361757</v>
      </c>
      <c r="C10" s="8" t="str">
        <f>IF(AND(ISNUMBER(C9),N(C5)&gt;0,ISNUMBER(C7)),C7/C5,"")</f>
        <v/>
      </c>
      <c r="D10" s="8">
        <f>IF(AND(ISNUMBER(D9),N(D5)&gt;0,ISNUMBER(D7)),D7/D5,"")</f>
        <v>0.28389596015495294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