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<sst xmlns="http://schemas.openxmlformats.org/spreadsheetml/2006/main" count="112" uniqueCount="100">
  <si>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Assurant, Inc. (AIZ)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</si>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</sst>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0.07927210984608024</v>
      </c>
    </row>
    <row r="7" spans="1:2" x14ac:dyDescent="0.25">
      <c r="A7" t="s">
        <v>5</v>
      </c>
      <c r="B7" s="6">
        <v>0.06743403418848445</v>
      </c>
    </row>
    <row r="8" spans="1:2" x14ac:dyDescent="0.25">
      <c r="A8" t="s">
        <v>6</v>
      </c>
      <c r="B8" s="6">
        <v>0.20054373442804396</v>
      </c>
    </row>
    <row r="9" spans="1:2" x14ac:dyDescent="0.25">
      <c r="A9" t="s">
        <v>7</v>
      </c>
      <c r="B9" s="6">
        <v>0.01845635045613497</v>
      </c>
    </row>
    <row r="10" spans="1:2" x14ac:dyDescent="0.25">
      <c r="A10" t="s">
        <v>8</v>
      </c>
      <c r="B10" s="6">
        <v>0.01836961923954062</v>
      </c>
    </row>
    <row r="11" spans="1:2" x14ac:dyDescent="0.25">
      <c r="A11" t="s">
        <v>9</v>
      </c>
      <c r="B11" s="6">
        <v>-0.27807372682718945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8.655261827426349</v>
      </c>
    </row>
    <row r="14" spans="1:3" x14ac:dyDescent="0.25">
      <c r="A14" t="s">
        <v>12</v>
      </c>
      <c r="B14" s="6">
        <v>0.09836242965209469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0.6931400000000001</v>
      </c>
      <c r="C19" s="8" t="s">
        <v>19</v>
      </c>
    </row>
    <row r="20" spans="1:2" x14ac:dyDescent="0.25">
      <c r="A20" t="s">
        <v>20</v>
      </c>
      <c r="B20" s="10">
        <f>B17+B19*B18</f>
        <v>0.0881027</v>
      </c>
    </row>
    <row r="21" spans="1:3" x14ac:dyDescent="0.25">
      <c r="A21" t="s">
        <v>21</v>
      </c>
      <c r="B21" s="6">
        <v>0.051142191142191144</v>
      </c>
      <c r="C21" s="8" t="s">
        <v>22</v>
      </c>
    </row>
    <row r="22" spans="1:2" x14ac:dyDescent="0.25">
      <c r="A22" t="s">
        <v>23</v>
      </c>
      <c r="B22" s="11">
        <v>13920647168</v>
      </c>
    </row>
    <row r="23" spans="1:2" x14ac:dyDescent="0.25">
      <c r="A23" t="s">
        <v>24</v>
      </c>
      <c r="B23" s="11">
        <v>2206900000</v>
      </c>
    </row>
    <row r="24" spans="1:2" x14ac:dyDescent="0.25">
      <c r="A24" t="s">
        <v>25</v>
      </c>
      <c r="B24" s="10">
        <f>B22/(B22+B23)</f>
        <v>0.8631596003402865</v>
      </c>
    </row>
    <row r="25" spans="1:2" x14ac:dyDescent="0.25">
      <c r="A25" t="s">
        <v>26</v>
      </c>
      <c r="B25" s="10">
        <f>1-B24</f>
        <v>0.1368403996597135</v>
      </c>
    </row>
    <row r="26" spans="1:2" x14ac:dyDescent="0.25">
      <c r="A26" t="s">
        <v>27</v>
      </c>
      <c r="B26" s="12">
        <f>B24*B20+B25*B21*(1-B8)</f>
        <v>0.08164154039482965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12814300000</v>
      </c>
      <c r="C29" s="8" t="s">
        <v>30</v>
      </c>
    </row>
    <row r="30" spans="1:2" x14ac:dyDescent="0.25">
      <c r="A30" t="s">
        <v>31</v>
      </c>
      <c r="B30" s="11">
        <v>-2345100000</v>
      </c>
    </row>
    <row r="31" spans="1:2" x14ac:dyDescent="0.25">
      <c r="A31" t="s">
        <v>32</v>
      </c>
      <c r="B31" s="13">
        <v>51086649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0.07927210984608024</v>
      </c>
      <c r="C5" s="10">
        <f>Assumptions!B6</f>
        <v>0.07927210984608024</v>
      </c>
      <c r="D5" s="10">
        <f>Assumptions!B6</f>
        <v>0.07927210984608024</v>
      </c>
      <c r="E5" s="10">
        <f>Assumptions!B6</f>
        <v>0.07927210984608024</v>
      </c>
      <c r="F5" s="10">
        <f>Assumptions!B6</f>
        <v>0.07927210984608024</v>
      </c>
    </row>
    <row r="6" spans="1:6" x14ac:dyDescent="0.25">
      <c r="A6" t="s">
        <v>43</v>
      </c>
      <c r="B6" s="18">
        <f>Assumptions!B29*(1+B5)</f>
        <v>13830116597.200626</v>
      </c>
      <c r="C6" s="18">
        <f>B6*(1+C5)</f>
        <v>14926459119.278011</v>
      </c>
      <c r="D6" s="18">
        <f>C6*(1+D5)</f>
        <v>16109711026.194445</v>
      </c>
      <c r="E6" s="18">
        <f>D6*(1+E5)</f>
        <v>17386761808.25154</v>
      </c>
      <c r="F6" s="18">
        <f>E6*(1+F5)</f>
        <v>18765047100.18289</v>
      </c>
    </row>
    <row r="7" spans="1:6" x14ac:dyDescent="0.25">
      <c r="A7" t="s">
        <v>5</v>
      </c>
      <c r="B7" s="10">
        <f>Assumptions!B7</f>
        <v>0.06743403418848445</v>
      </c>
      <c r="C7" s="10">
        <f>Assumptions!B7</f>
        <v>0.06743403418848445</v>
      </c>
      <c r="D7" s="10">
        <f>Assumptions!B7</f>
        <v>0.06743403418848445</v>
      </c>
      <c r="E7" s="10">
        <f>Assumptions!B7</f>
        <v>0.06743403418848445</v>
      </c>
      <c r="F7" s="10">
        <f>Assumptions!B7</f>
        <v>0.06743403418848445</v>
      </c>
    </row>
    <row r="8" spans="1:6" x14ac:dyDescent="0.25">
      <c r="A8" t="s">
        <v>44</v>
      </c>
      <c r="B8" s="18">
        <f>B6*B7</f>
        <v>932620555.4463533</v>
      </c>
      <c r="C8" s="18">
        <f>C6*C7</f>
        <v>1006551354.5624089</v>
      </c>
      <c r="D8" s="18">
        <f>D6*D7</f>
        <v>1086342804.107001</v>
      </c>
      <c r="E8" s="18">
        <f>E6*E7</f>
        <v>1172459490.2046702</v>
      </c>
      <c r="F8" s="18">
        <f>F6*F7</f>
        <v>1265402827.7022543</v>
      </c>
    </row>
    <row r="9" spans="1:6" x14ac:dyDescent="0.25">
      <c r="A9" t="s">
        <v>45</v>
      </c>
      <c r="B9" s="18">
        <f>B8*(1-Assumptions!B8)</f>
        <v>745589346.452785</v>
      </c>
      <c r="C9" s="18">
        <f>C8*(1-Assumptions!B8)</f>
        <v>804693787.0248573</v>
      </c>
      <c r="D9" s="18">
        <f>D8*(1-Assumptions!B8)</f>
        <v>868483561.30235</v>
      </c>
      <c r="E9" s="18">
        <f>E8*(1-Assumptions!B8)</f>
        <v>937330085.573425</v>
      </c>
      <c r="F9" s="18">
        <f>F8*(1-Assumptions!B8)</f>
        <v>1011634219.0790375</v>
      </c>
    </row>
    <row r="10" spans="1:6" x14ac:dyDescent="0.25">
      <c r="A10" t="s">
        <v>46</v>
      </c>
      <c r="B10" s="18">
        <f>B6*Assumptions!B9</f>
        <v>255253478.7671436</v>
      </c>
      <c r="C10" s="18">
        <f>C6*Assumptions!B9</f>
        <v>275487960.5745667</v>
      </c>
      <c r="D10" s="18">
        <f>D6*Assumptions!B9</f>
        <v>297326472.4465064</v>
      </c>
      <c r="E10" s="18">
        <f>E6*Assumptions!B9</f>
        <v>320896169.2304334</v>
      </c>
      <c r="F10" s="18">
        <f>F6*Assumptions!B9</f>
        <v>346334285.60685474</v>
      </c>
    </row>
    <row r="11" spans="1:6" x14ac:dyDescent="0.25">
      <c r="A11" t="s">
        <v>47</v>
      </c>
      <c r="B11" s="18">
        <f>-B6*Assumptions!B10</f>
        <v>-254053975.9290267</v>
      </c>
      <c r="C11" s="18">
        <f>-C6*Assumptions!B10</f>
        <v>-274193370.6157059</v>
      </c>
      <c r="D11" s="18">
        <f>-D6*Assumptions!B10</f>
        <v>-295929257.61022115</v>
      </c>
      <c r="E11" s="18">
        <f>-E6*Assumptions!B10</f>
        <v>-319388194.22616756</v>
      </c>
      <c r="F11" s="18">
        <f>-F6*Assumptions!B10</f>
        <v>-344706770.2424056</v>
      </c>
    </row>
    <row r="12" spans="1:6" x14ac:dyDescent="0.25">
      <c r="A12" t="s">
        <v>48</v>
      </c>
      <c r="B12" s="18">
        <f>-(B6-Assumptions!B29)*Assumptions!B11</f>
        <v>282471906.9564921</v>
      </c>
      <c r="C12" s="18">
        <f>-(C6-B6)*Assumptions!B11</f>
        <v>304864050.99317867</v>
      </c>
      <c r="D12" s="18">
        <f>-(D6-C6)*Assumptions!B11</f>
        <v>329031267.5316313</v>
      </c>
      <c r="E12" s="18">
        <f>-(E6-D6)*Assumptions!B11</f>
        <v>355114270.3141937</v>
      </c>
      <c r="F12" s="18">
        <f>-(F6-E6)*Assumptions!B11</f>
        <v>383264927.75845146</v>
      </c>
    </row>
    <row r="13" spans="1:6" x14ac:dyDescent="0.25">
      <c r="A13" s="19" t="s">
        <v>49</v>
      </c>
      <c r="B13" s="20">
        <f>B9+B10+B11+B12</f>
        <v>1029260756.2473941</v>
      </c>
      <c r="C13" s="20">
        <f>C9+C10+C11+C12</f>
        <v>1110852427.9768965</v>
      </c>
      <c r="D13" s="20">
        <f>D9+D10+D11+D12</f>
        <v>1198912043.6702666</v>
      </c>
      <c r="E13" s="20">
        <f>E9+E10+E11+E12</f>
        <v>1293952330.8918848</v>
      </c>
      <c r="F13" s="20">
        <f>F9+F10+F11+F12</f>
        <v>1396526662.2019382</v>
      </c>
    </row>
    <row r="14" spans="1:6" x14ac:dyDescent="0.25">
      <c r="A14" t="s">
        <v>50</v>
      </c>
      <c r="B14" s="21">
        <f>1/(1+Assumptions!$B$26)^(1-0.5*Assumptions!$B$32)</f>
        <v>0.9615199974404444</v>
      </c>
      <c r="C14" s="21">
        <f>1/(1+Assumptions!$B$26)^(2-0.5*Assumptions!$B$32)</f>
        <v>0.8889451463647212</v>
      </c>
      <c r="D14" s="21">
        <f>1/(1+Assumptions!$B$26)^(3-0.5*Assumptions!$B$32)</f>
        <v>0.8218481938482421</v>
      </c>
      <c r="E14" s="21">
        <f>1/(1+Assumptions!$B$26)^(4-0.5*Assumptions!$B$32)</f>
        <v>0.7598156719722917</v>
      </c>
      <c r="F14" s="21">
        <f>1/(1+Assumptions!$B$26)^(5-0.5*Assumptions!$B$32)</f>
        <v>0.7024653210849664</v>
      </c>
    </row>
    <row r="15" spans="1:6" x14ac:dyDescent="0.25">
      <c r="A15" s="19" t="s">
        <v>51</v>
      </c>
      <c r="B15" s="20">
        <f>B13*B14</f>
        <v>989654799.7125442</v>
      </c>
      <c r="C15" s="20">
        <f>C13*C14</f>
        <v>987486874.1775283</v>
      </c>
      <c r="D15" s="20">
        <f>D13*D14</f>
        <v>985323697.6733135</v>
      </c>
      <c r="E15" s="20">
        <f>E13*E14</f>
        <v>983165259.7967306</v>
      </c>
      <c r="F15" s="20">
        <f>F13*F14</f>
        <v>981011550.1674008</v>
      </c>
    </row>
    <row r="17" spans="1:2" x14ac:dyDescent="0.25">
      <c r="A17" s="22" t="s">
        <v>52</v>
      </c>
      <c r="B17" s="23">
        <f>SUM(B15:F15)</f>
        <v>4926642181.527517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1396526662.2019382</v>
      </c>
    </row>
    <row r="5" spans="1:2" x14ac:dyDescent="0.25">
      <c r="A5" t="s">
        <v>56</v>
      </c>
      <c r="B5" s="18">
        <f>IF(Assumptions!$B$33=0,B4,B4-Forecast!F11-Forecast!F10-Forecast!F12)</f>
        <v>1138385149.415002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0.2541620829052753</v>
      </c>
    </row>
    <row r="7" spans="1:2" x14ac:dyDescent="0.25">
      <c r="A7" t="s">
        <v>58</v>
      </c>
      <c r="B7" s="18">
        <f>-MAX(Forecast!F9,0)*B6</f>
        <v>-289334340.72375</v>
      </c>
    </row>
    <row r="8" spans="1:2" x14ac:dyDescent="0.25">
      <c r="A8" t="s">
        <v>59</v>
      </c>
      <c r="B8" s="18">
        <f>IF(OR(Assumptions!$B$33=0,Assumptions!B12&lt;=0),B5,MAX(B5+B7,0))</f>
        <v>849050808.6912521</v>
      </c>
    </row>
    <row r="9" spans="1:2" x14ac:dyDescent="0.25">
      <c r="A9" t="s">
        <v>60</v>
      </c>
      <c r="B9" s="18">
        <f>B8*(1+Assumptions!B12)/(Assumptions!B26-Assumptions!B12)</f>
        <v>15364643560.929249</v>
      </c>
    </row>
    <row r="10" spans="1:2" x14ac:dyDescent="0.25">
      <c r="A10" t="s">
        <v>61</v>
      </c>
      <c r="B10" s="18">
        <f>B9/(1+Assumptions!B26)^(5-0.5*Assumptions!B32)</f>
        <v>10793129272.384226</v>
      </c>
    </row>
    <row r="11" spans="1:2" x14ac:dyDescent="0.25">
      <c r="A11" t="s">
        <v>62</v>
      </c>
      <c r="B11" s="18">
        <f>Forecast!B17+B10</f>
        <v>15719771453.911743</v>
      </c>
    </row>
    <row r="12" spans="1:2" x14ac:dyDescent="0.25">
      <c r="A12" t="s">
        <v>63</v>
      </c>
      <c r="B12" s="18">
        <f>-Assumptions!B30</f>
        <v>2345100000</v>
      </c>
    </row>
    <row r="13" spans="1:2" x14ac:dyDescent="0.25">
      <c r="A13" t="s">
        <v>64</v>
      </c>
      <c r="B13" s="18">
        <f>B11+B12</f>
        <v>18064871453.911743</v>
      </c>
    </row>
    <row r="14" spans="1:2" x14ac:dyDescent="0.25">
      <c r="A14" s="19" t="s">
        <v>65</v>
      </c>
      <c r="B14" s="24">
        <f>B13/Assumptions!B31</f>
        <v>353.61237833218894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1611737113.309109</v>
      </c>
    </row>
    <row r="18" spans="1:2" x14ac:dyDescent="0.25">
      <c r="A18" t="s">
        <v>60</v>
      </c>
      <c r="B18" s="18">
        <f>B17*Assumptions!B13</f>
        <v>13950006712.670668</v>
      </c>
    </row>
    <row r="19" spans="1:2" x14ac:dyDescent="0.25">
      <c r="A19" t="s">
        <v>61</v>
      </c>
      <c r="B19" s="18">
        <f>B18/(1+Assumptions!B26)^(5-0.5*Assumptions!B32)</f>
        <v>9799395944.553637</v>
      </c>
    </row>
    <row r="20" spans="1:2" x14ac:dyDescent="0.25">
      <c r="A20" t="s">
        <v>62</v>
      </c>
      <c r="B20" s="18">
        <f>Forecast!B17+B19</f>
        <v>14726038126.081154</v>
      </c>
    </row>
    <row r="21" spans="1:2" x14ac:dyDescent="0.25">
      <c r="A21" t="s">
        <v>63</v>
      </c>
      <c r="B21" s="18">
        <f>-Assumptions!B30</f>
        <v>2345100000</v>
      </c>
    </row>
    <row r="22" spans="1:2" x14ac:dyDescent="0.25">
      <c r="A22" t="s">
        <v>64</v>
      </c>
      <c r="B22" s="18">
        <f>B20+B21</f>
        <v>17071138126.081154</v>
      </c>
    </row>
    <row r="23" spans="1:2" x14ac:dyDescent="0.25">
      <c r="A23" s="19" t="s">
        <v>65</v>
      </c>
      <c r="B23" s="25">
        <f>B22/Assumptions!B31</f>
        <v>334.1604599291912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282.23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353.61237833218894</v>
      </c>
    </row>
    <row r="29" spans="1:2" x14ac:dyDescent="0.25">
      <c r="A29" s="19" t="s">
        <v>73</v>
      </c>
      <c r="B29" s="12">
        <f>B28/B26-1</f>
        <v>0.25292271669272903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0.061642</v>
      </c>
      <c r="B5" s="31">
        <v>460.9604868160526</v>
      </c>
      <c r="C5" s="31">
        <v>479.1958326278436</v>
      </c>
      <c r="D5" s="31">
        <v>502.17162309991664</v>
      </c>
      <c r="E5" s="31">
        <v>532.1350824881417</v>
      </c>
      <c r="F5" s="31">
        <v>573.0204136955393</v>
      </c>
    </row>
    <row r="6" spans="1:6" x14ac:dyDescent="0.25">
      <c r="A6" s="30">
        <v>0.071642</v>
      </c>
      <c r="B6" s="31">
        <v>392.48276060213726</v>
      </c>
      <c r="C6" s="31">
        <v>401.4341812313619</v>
      </c>
      <c r="D6" s="31">
        <v>412.1269000947905</v>
      </c>
      <c r="E6" s="31">
        <v>425.18815588204126</v>
      </c>
      <c r="F6" s="31">
        <v>441.58754779232055</v>
      </c>
    </row>
    <row r="7" spans="1:6" x14ac:dyDescent="0.25">
      <c r="A7" s="30">
        <v>0.081642</v>
      </c>
      <c r="B7" s="31">
        <v>344.3940989205573</v>
      </c>
      <c r="C7" s="31">
        <v>348.69289646828247</v>
      </c>
      <c r="D7" s="32">
        <v>353.6101577996325</v>
      </c>
      <c r="E7" s="31">
        <v>359.32552267980554</v>
      </c>
      <c r="F7" s="31">
        <v>366.09566006022624</v>
      </c>
    </row>
    <row r="8" spans="1:6" x14ac:dyDescent="0.25">
      <c r="A8" s="30">
        <v>0.091642</v>
      </c>
      <c r="B8" s="31">
        <v>308.7221900446742</v>
      </c>
      <c r="C8" s="31">
        <v>310.50561602896425</v>
      </c>
      <c r="D8" s="31">
        <v>312.4421000790642</v>
      </c>
      <c r="E8" s="31">
        <v>314.5688874334018</v>
      </c>
      <c r="F8" s="31">
        <v>316.9363744332707</v>
      </c>
    </row>
    <row r="9" spans="1:6" x14ac:dyDescent="0.25">
      <c r="A9" s="30">
        <v>0.101642</v>
      </c>
      <c r="B9" s="31">
        <v>282.0056600864556</v>
      </c>
      <c r="C9" s="31">
        <v>282.71474202785816</v>
      </c>
      <c r="D9" s="31">
        <v>283.42382396926064</v>
      </c>
      <c r="E9" s="31">
        <v>284.13290591066317</v>
      </c>
      <c r="F9" s="31">
        <v>284.84198785206564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12814300000</v>
      </c>
      <c r="C5" s="18">
        <v>11877500000</v>
      </c>
      <c r="D5" s="18">
        <v>11131600000</v>
      </c>
      <c r="E5" s="18">
        <v>10193000000</v>
      </c>
      <c r="F5" s="8" t="s">
        <v>84</v>
      </c>
    </row>
    <row r="6" spans="1:6" x14ac:dyDescent="0.25">
      <c r="A6" t="s">
        <v>44</v>
      </c>
      <c r="B6" s="18">
        <v>1087400000</v>
      </c>
      <c r="C6" s="18">
        <v>927300000</v>
      </c>
      <c r="D6" s="18">
        <v>806800000</v>
      </c>
      <c r="E6" s="18">
        <v>349900000</v>
      </c>
      <c r="F6" s="8" t="s">
        <v>85</v>
      </c>
    </row>
    <row r="7" spans="1:6" x14ac:dyDescent="0.25">
      <c r="A7" t="s">
        <v>86</v>
      </c>
      <c r="B7" s="18">
        <v>250000000</v>
      </c>
      <c r="C7" s="18">
        <v>223500000</v>
      </c>
      <c r="D7" s="18">
        <v>196400000</v>
      </c>
      <c r="E7" s="18">
        <v>182000000</v>
      </c>
      <c r="F7" s="8" t="s">
        <v>87</v>
      </c>
    </row>
    <row r="8" spans="1:6" x14ac:dyDescent="0.25">
      <c r="A8" t="s">
        <v>88</v>
      </c>
      <c r="B8" s="18">
        <v>235500000</v>
      </c>
      <c r="C8" s="18">
        <v>221300000</v>
      </c>
      <c r="D8" s="18">
        <v>202500000</v>
      </c>
      <c r="E8" s="18">
        <v>186300000</v>
      </c>
      <c r="F8" s="8" t="s">
        <v>89</v>
      </c>
    </row>
    <row r="9" spans="1:6" x14ac:dyDescent="0.25">
      <c r="A9" t="s">
        <v>90</v>
      </c>
      <c r="B9" s="18">
        <v>-387800000</v>
      </c>
      <c r="C9" s="18">
        <v>1000000</v>
      </c>
      <c r="D9" s="18">
        <v>-261000000</v>
      </c>
      <c r="E9" s="18">
        <v>195800000</v>
      </c>
      <c r="F9" s="8" t="s">
        <v>91</v>
      </c>
    </row>
    <row r="10" spans="1:6" x14ac:dyDescent="0.25">
      <c r="A10" t="s">
        <v>92</v>
      </c>
      <c r="B10" s="18">
        <v>2206900000</v>
      </c>
      <c r="C10" s="18">
        <v>2083100000</v>
      </c>
      <c r="D10" s="18">
        <v>2080400000</v>
      </c>
      <c r="E10" s="18">
        <v>2129900000</v>
      </c>
      <c r="F10" s="8" t="s">
        <v>93</v>
      </c>
    </row>
    <row r="11" spans="1:6" x14ac:dyDescent="0.25">
      <c r="A11" t="s">
        <v>94</v>
      </c>
      <c r="B11" s="18">
        <v>4552000000</v>
      </c>
      <c r="C11" s="18">
        <v>9264400000</v>
      </c>
      <c r="D11" s="18">
        <v>3733600000</v>
      </c>
      <c r="E11" s="18">
        <v>7975900000</v>
      </c>
      <c r="F11" s="8" t="s">
        <v>95</v>
      </c>
    </row>
    <row r="12" spans="1:6" x14ac:dyDescent="0.25">
      <c r="A12" t="s">
        <v>32</v>
      </c>
      <c r="B12" s="34">
        <v>51086649</v>
      </c>
      <c r="C12" s="34">
        <v>52581102</v>
      </c>
      <c r="D12" s="34">
        <v>53783069</v>
      </c>
      <c r="E12" s="34">
        <v>54782528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2026-09-19T00:07:52Z</dcterms:modified>
</cp:coreProperties>
</file>