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<sst xmlns="http://schemas.openxmlformats.org/spreadsheetml/2006/main" count="115" uniqueCount="103">
  <si>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Keppel DC REIT (AJBU.SI)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</si>
  <si>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</si>
  <si>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</si>
  <si>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</si>
  <si>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</si>
  <si>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</si>
  <si>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</si>
  <si>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</si>
  <si>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</si>
  <si>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</si>
  <si>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</si>
  <si>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</si>
  <si>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</si>
  <si>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</si>
  <si>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</si>
  <si>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</si>
  <si>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</si>
  <si>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</si>
  <si>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</si>
  <si>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</si>
  <si>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</si>
  <si>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</si>
  <si>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</si>
  <si>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</si>
  <si>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</si>
  <si>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</si>
  <si>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</si>
  <si>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</si>
  <si>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</si>
  <si>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</si>
  <si>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</si>
  <si>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</si>
  <si>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</si>
  <si>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</si>
  <si>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</si>
  <si>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</si>
  <si>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</si>
  <si>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</si>
  <si>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</si>
  <si>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</si>
  <si>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</si>
  <si>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</si>
  <si>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</si>
  <si>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</si>
  <si>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</si>
  <si>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</si>
  <si>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</si>
  <si>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</si>
  <si>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</si>
  <si>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</si>
  <si>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</si>
  <si>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</si>
  <si>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</si>
  <si>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</si>
  <si>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</si>
  <si>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</si>
  <si>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</si>
  <si>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</si>
  <si>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</si>
  <si>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</si>
  <si>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</si>
  <si>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</si>
  <si>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</si>
  <si>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</si>
  <si>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</si>
  <si>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</si>
  <si>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</si>
  <si>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</si>
  <si>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</si>
  <si>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</si>
  <si>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</si>
  <si>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</si>
  <si>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</si>
  <si>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</si>
  <si>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</si>
  <si>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</si>
  <si>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</si>
  <si>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</si>
  <si>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</si>
  <si>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</si>
  <si>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</si>
  <si>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</si>
  <si>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</si>
  <si>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</si>
  <si>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</si>
  <si>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</si>
  <si>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</si>
  <si>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</si>
  <si>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</si>
  <si>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</si>
  <si>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</si>
  <si>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</si>
  <si>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</si>
  <si>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</si>
  <si>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</si>
  <si>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</si>
  <si>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</si>
  <si>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</si>
  <si>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</si>
  <si>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11.0%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</si>
  <si>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</si>
  <si>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23.9x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</si>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</sst>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0.1675357971829805</v>
      </c>
    </row>
    <row r="7" spans="1:2" x14ac:dyDescent="0.25">
      <c r="A7" t="s">
        <v>5</v>
      </c>
      <c r="B7" s="6">
        <v>0.7514996452382166</v>
      </c>
    </row>
    <row r="8" spans="1:2" x14ac:dyDescent="0.25">
      <c r="A8" t="s">
        <v>6</v>
      </c>
      <c r="B8" s="6">
        <v>0.09675060359854859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0.1096166985754263</v>
      </c>
    </row>
    <row r="11" spans="1:2" x14ac:dyDescent="0.25">
      <c r="A11" t="s">
        <v>9</v>
      </c>
      <c r="B11" s="6">
        <v>0.7473660118252908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0.08200946406998269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0.89012</v>
      </c>
      <c r="C19" s="8" t="s">
        <v>19</v>
      </c>
    </row>
    <row r="20" spans="1:2" x14ac:dyDescent="0.25">
      <c r="A20" t="s">
        <v>20</v>
      </c>
      <c r="B20" s="10">
        <f>B17+B19*B18</f>
        <v>0.0998578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5902234624</v>
      </c>
    </row>
    <row r="23" spans="1:2" x14ac:dyDescent="0.25">
      <c r="A23" t="s">
        <v>24</v>
      </c>
      <c r="B23" s="11">
        <v>2390241000</v>
      </c>
    </row>
    <row r="24" spans="1:2" x14ac:dyDescent="0.25">
      <c r="A24" t="s">
        <v>25</v>
      </c>
      <c r="B24" s="10">
        <f>B22/(B22+B23)</f>
        <v>0.7117578503237093</v>
      </c>
    </row>
    <row r="25" spans="1:2" x14ac:dyDescent="0.25">
      <c r="A25" t="s">
        <v>26</v>
      </c>
      <c r="B25" s="10">
        <f>1-B24</f>
        <v>0.2882421496762907</v>
      </c>
    </row>
    <row r="26" spans="1:2" x14ac:dyDescent="0.25">
      <c r="A26" t="s">
        <v>27</v>
      </c>
      <c r="B26" s="12">
        <f>B24*B20+B25*B21*(1-B8)</f>
        <v>0.08200946406998269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441362000</v>
      </c>
      <c r="C29" s="8" t="s">
        <v>30</v>
      </c>
    </row>
    <row r="30" spans="1:2" x14ac:dyDescent="0.25">
      <c r="A30" t="s">
        <v>31</v>
      </c>
      <c r="B30" s="11">
        <v>2038372000</v>
      </c>
    </row>
    <row r="31" spans="1:2" x14ac:dyDescent="0.25">
      <c r="A31" t="s">
        <v>32</v>
      </c>
      <c r="B31" s="13">
        <v>2286766000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0.1675357971829805</v>
      </c>
      <c r="C5" s="10">
        <f>Assumptions!B6</f>
        <v>0.1675357971829805</v>
      </c>
      <c r="D5" s="10">
        <f>Assumptions!B6</f>
        <v>0.1675357971829805</v>
      </c>
      <c r="E5" s="10">
        <f>Assumptions!B6</f>
        <v>0.1675357971829805</v>
      </c>
      <c r="F5" s="10">
        <f>Assumptions!B6</f>
        <v>0.1675357971829805</v>
      </c>
    </row>
    <row r="6" spans="1:6" x14ac:dyDescent="0.25">
      <c r="A6" t="s">
        <v>43</v>
      </c>
      <c r="B6" s="18">
        <f>Assumptions!B29*(1+B5)</f>
        <v>515305934.51627463</v>
      </c>
      <c r="C6" s="18">
        <f>B6*(1+C5)</f>
        <v>601638125.0485795</v>
      </c>
      <c r="D6" s="18">
        <f>C6*(1+D5)</f>
        <v>702434047.9442669</v>
      </c>
      <c r="E6" s="18">
        <f>D6*(1+E5)</f>
        <v>820116896.1350776</v>
      </c>
      <c r="F6" s="18">
        <f>E6*(1+F5)</f>
        <v>957515834.1122994</v>
      </c>
    </row>
    <row r="7" spans="1:6" x14ac:dyDescent="0.25">
      <c r="A7" t="s">
        <v>5</v>
      </c>
      <c r="B7" s="10">
        <f>Assumptions!B7</f>
        <v>0.7514996452382166</v>
      </c>
      <c r="C7" s="10">
        <f>Assumptions!B7</f>
        <v>0.7514996452382166</v>
      </c>
      <c r="D7" s="10">
        <f>Assumptions!B7</f>
        <v>0.7514996452382166</v>
      </c>
      <c r="E7" s="10">
        <f>Assumptions!B7</f>
        <v>0.7514996452382166</v>
      </c>
      <c r="F7" s="10">
        <f>Assumptions!B7</f>
        <v>0.7514996452382166</v>
      </c>
    </row>
    <row r="8" spans="1:6" x14ac:dyDescent="0.25">
      <c r="A8" t="s">
        <v>44</v>
      </c>
      <c r="B8" s="18">
        <f>B6*B7</f>
        <v>387252226.978128</v>
      </c>
      <c r="C8" s="18">
        <f>C6*C7</f>
        <v>452130837.53579324</v>
      </c>
      <c r="D8" s="18">
        <f>D6*D7</f>
        <v>527878937.83336097</v>
      </c>
      <c r="E8" s="18">
        <f>E6*E7</f>
        <v>616317556.4993781</v>
      </c>
      <c r="F8" s="18">
        <f>F6*F7</f>
        <v>719572809.6453681</v>
      </c>
    </row>
    <row r="9" spans="1:6" x14ac:dyDescent="0.25">
      <c r="A9" t="s">
        <v>45</v>
      </c>
      <c r="B9" s="18">
        <f>B8*(1-Assumptions!B8)</f>
        <v>349785340.273112</v>
      </c>
      <c r="C9" s="18">
        <f>C8*(1-Assumptions!B8)</f>
        <v>408386906.09868795</v>
      </c>
      <c r="D9" s="18">
        <f>D8*(1-Assumptions!B8)</f>
        <v>476806331.9710226</v>
      </c>
      <c r="E9" s="18">
        <f>E8*(1-Assumptions!B8)</f>
        <v>556688460.8996807</v>
      </c>
      <c r="F9" s="18">
        <f>F8*(1-Assumptions!B8)</f>
        <v>649953705.9790752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-56486135.29799884</v>
      </c>
      <c r="C11" s="18">
        <f>-C6*Assumptions!B10</f>
        <v>-65949585.00493477</v>
      </c>
      <c r="D11" s="18">
        <f>-D6*Assumptions!B10</f>
        <v>-76998501.30262326</v>
      </c>
      <c r="E11" s="18">
        <f>-E6*Assumptions!B10</f>
        <v>-89898506.600253</v>
      </c>
      <c r="F11" s="18">
        <f>-F6*Assumptions!B10</f>
        <v>-104959724.56908582</v>
      </c>
    </row>
    <row r="12" spans="1:6" x14ac:dyDescent="0.25">
      <c r="A12" t="s">
        <v>48</v>
      </c>
      <c r="B12" s="18">
        <f>-(B6-Assumptions!B29)*Assumptions!B11</f>
        <v>-55263183.43809864</v>
      </c>
      <c r="C12" s="18">
        <f>-(C6-B6)*Assumptions!B11</f>
        <v>-64521744.930269785</v>
      </c>
      <c r="D12" s="18">
        <f>-(D6-C6)*Assumptions!B11</f>
        <v>-75331446.90279946</v>
      </c>
      <c r="E12" s="18">
        <f>-(E6-D6)*Assumptions!B11</f>
        <v>-87952160.91260733</v>
      </c>
      <c r="F12" s="18">
        <f>-(F6-E6)*Assumptions!B11</f>
        <v>-102687296.30506678</v>
      </c>
    </row>
    <row r="13" spans="1:6" x14ac:dyDescent="0.25">
      <c r="A13" s="19" t="s">
        <v>49</v>
      </c>
      <c r="B13" s="20">
        <f>B9+B10+B11+B12</f>
        <v>238036021.5370145</v>
      </c>
      <c r="C13" s="20">
        <f>C9+C10+C11+C12</f>
        <v>277915576.1634834</v>
      </c>
      <c r="D13" s="20">
        <f>D9+D10+D11+D12</f>
        <v>324476383.76559985</v>
      </c>
      <c r="E13" s="20">
        <f>E9+E10+E11+E12</f>
        <v>378837793.38682044</v>
      </c>
      <c r="F13" s="20">
        <f>F9+F10+F11+F12</f>
        <v>442306685.1049226</v>
      </c>
    </row>
    <row r="14" spans="1:6" x14ac:dyDescent="0.25">
      <c r="A14" t="s">
        <v>50</v>
      </c>
      <c r="B14" s="21">
        <f>1/(1+Assumptions!$B$26)^(1-0.5*Assumptions!$B$32)</f>
        <v>0.9613565071654198</v>
      </c>
      <c r="C14" s="21">
        <f>1/(1+Assumptions!$B$26)^(2-0.5*Assumptions!$B$32)</f>
        <v>0.8884917730287437</v>
      </c>
      <c r="D14" s="21">
        <f>1/(1+Assumptions!$B$26)^(3-0.5*Assumptions!$B$32)</f>
        <v>0.8211497242239255</v>
      </c>
      <c r="E14" s="21">
        <f>1/(1+Assumptions!$B$26)^(4-0.5*Assumptions!$B$32)</f>
        <v>0.7589117761827774</v>
      </c>
      <c r="F14" s="21">
        <f>1/(1+Assumptions!$B$26)^(5-0.5*Assumptions!$B$32)</f>
        <v>0.70139107039612</v>
      </c>
    </row>
    <row r="15" spans="1:6" x14ac:dyDescent="0.25">
      <c r="A15" s="19" t="s">
        <v>51</v>
      </c>
      <c r="B15" s="20">
        <f>B13*B14</f>
        <v>228837478.2443769</v>
      </c>
      <c r="C15" s="20">
        <f>C13*C14</f>
        <v>246925703.01779822</v>
      </c>
      <c r="D15" s="20">
        <f>D13*D14</f>
        <v>266443693.04629895</v>
      </c>
      <c r="E15" s="20">
        <f>E13*E14</f>
        <v>287504462.66435593</v>
      </c>
      <c r="F15" s="20">
        <f>F13*F14</f>
        <v>310229959.3091013</v>
      </c>
    </row>
    <row r="17" spans="1:2" x14ac:dyDescent="0.25">
      <c r="A17" s="22" t="s">
        <v>52</v>
      </c>
      <c r="B17" s="23">
        <f>SUM(B15:F15)</f>
        <v>1339941296.2819314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442306685.1049226</v>
      </c>
    </row>
    <row r="5" spans="1:2" x14ac:dyDescent="0.25">
      <c r="A5" t="s">
        <v>56</v>
      </c>
      <c r="B5" s="18">
        <f>IF(Assumptions!$B$33=0,B4,B4-Forecast!F11-Forecast!F10-Forecast!F12)</f>
        <v>649953705.9790752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0.30484286519256215</v>
      </c>
    </row>
    <row r="7" spans="1:2" x14ac:dyDescent="0.25">
      <c r="A7" t="s">
        <v>58</v>
      </c>
      <c r="B7" s="18">
        <f>-MAX(Forecast!F9,0)*B6</f>
        <v>-198133749.9731854</v>
      </c>
    </row>
    <row r="8" spans="1:2" x14ac:dyDescent="0.25">
      <c r="A8" t="s">
        <v>59</v>
      </c>
      <c r="B8" s="18">
        <f>IF(OR(Assumptions!$B$33=0,Assumptions!B12&lt;=0),B5,MAX(B5+B7,0))</f>
        <v>451819956.0058898</v>
      </c>
    </row>
    <row r="9" spans="1:2" x14ac:dyDescent="0.25">
      <c r="A9" t="s">
        <v>60</v>
      </c>
      <c r="B9" s="18">
        <f>B8*(1+Assumptions!B12)/(Assumptions!B26-Assumptions!B12)</f>
        <v>8123483748.900599</v>
      </c>
    </row>
    <row r="10" spans="1:2" x14ac:dyDescent="0.25">
      <c r="A10" t="s">
        <v>61</v>
      </c>
      <c r="B10" s="18">
        <f>B9/(1+Assumptions!B26)^(5-0.5*Assumptions!B32)</f>
        <v>5697738961.9868765</v>
      </c>
    </row>
    <row r="11" spans="1:2" x14ac:dyDescent="0.25">
      <c r="A11" t="s">
        <v>62</v>
      </c>
      <c r="B11" s="18">
        <f>Forecast!B17+B10</f>
        <v>7037680258.268808</v>
      </c>
    </row>
    <row r="12" spans="1:2" x14ac:dyDescent="0.25">
      <c r="A12" t="s">
        <v>63</v>
      </c>
      <c r="B12" s="18">
        <f>-Assumptions!B30</f>
        <v>-2038372000</v>
      </c>
    </row>
    <row r="13" spans="1:2" x14ac:dyDescent="0.25">
      <c r="A13" t="s">
        <v>64</v>
      </c>
      <c r="B13" s="18">
        <f>B11+B12</f>
        <v>4999308258.268808</v>
      </c>
    </row>
    <row r="14" spans="1:2" x14ac:dyDescent="0.25">
      <c r="A14" s="19" t="s">
        <v>65</v>
      </c>
      <c r="B14" s="24">
        <f>B13/Assumptions!B31</f>
        <v>2.1861914416555117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719572809.6453681</v>
      </c>
    </row>
    <row r="18" spans="1:2" x14ac:dyDescent="0.25">
      <c r="A18" t="s">
        <v>60</v>
      </c>
      <c r="B18" s="18">
        <f>B17*Assumptions!B13</f>
        <v>14391456192.907362</v>
      </c>
    </row>
    <row r="19" spans="1:2" x14ac:dyDescent="0.25">
      <c r="A19" t="s">
        <v>61</v>
      </c>
      <c r="B19" s="18">
        <f>B18/(1+Assumptions!B26)^(5-0.5*Assumptions!B32)</f>
        <v>10094038863.702166</v>
      </c>
    </row>
    <row r="20" spans="1:2" x14ac:dyDescent="0.25">
      <c r="A20" t="s">
        <v>62</v>
      </c>
      <c r="B20" s="18">
        <f>Forecast!B17+B19</f>
        <v>11433980159.984097</v>
      </c>
    </row>
    <row r="21" spans="1:2" x14ac:dyDescent="0.25">
      <c r="A21" t="s">
        <v>63</v>
      </c>
      <c r="B21" s="18">
        <f>-Assumptions!B30</f>
        <v>-2038372000</v>
      </c>
    </row>
    <row r="22" spans="1:2" x14ac:dyDescent="0.25">
      <c r="A22" t="s">
        <v>64</v>
      </c>
      <c r="B22" s="18">
        <f>B20+B21</f>
        <v>9395608159.984097</v>
      </c>
    </row>
    <row r="23" spans="1:2" x14ac:dyDescent="0.25">
      <c r="A23" s="19" t="s">
        <v>65</v>
      </c>
      <c r="B23" s="25">
        <f>B22/Assumptions!B31</f>
        <v>4.108688059899481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2.1861914416555117</v>
      </c>
    </row>
    <row r="29" spans="1:2" x14ac:dyDescent="0.25">
      <c r="A29" s="19" t="s">
        <v>73</v>
      </c>
      <c r="B29" s="12">
        <f>B28/B26-1</f>
        <v>0.016833228676982337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0.062009</v>
      </c>
      <c r="B5" s="31">
        <v>3.273420242088421</v>
      </c>
      <c r="C5" s="31">
        <v>3.2909025629695954</v>
      </c>
      <c r="D5" s="31">
        <v>3.30838488385077</v>
      </c>
      <c r="E5" s="31">
        <v>3.3258672047319444</v>
      </c>
      <c r="F5" s="31">
        <v>3.3433495256131174</v>
      </c>
    </row>
    <row r="6" spans="1:6" x14ac:dyDescent="0.25">
      <c r="A6" s="30">
        <v>0.072009</v>
      </c>
      <c r="B6" s="31">
        <v>2.639096495829318</v>
      </c>
      <c r="C6" s="31">
        <v>2.6535293087017333</v>
      </c>
      <c r="D6" s="31">
        <v>2.667962121574147</v>
      </c>
      <c r="E6" s="31">
        <v>2.6823949344465623</v>
      </c>
      <c r="F6" s="31">
        <v>2.6968277473189763</v>
      </c>
    </row>
    <row r="7" spans="1:6" x14ac:dyDescent="0.25">
      <c r="A7" s="30">
        <v>0.082009</v>
      </c>
      <c r="B7" s="31">
        <v>2.1619023994103843</v>
      </c>
      <c r="C7" s="31">
        <v>2.174056707948058</v>
      </c>
      <c r="D7" s="32">
        <v>2.1862110164857316</v>
      </c>
      <c r="E7" s="31">
        <v>2.1983653250234045</v>
      </c>
      <c r="F7" s="31">
        <v>2.210519633561079</v>
      </c>
    </row>
    <row r="8" spans="1:6" x14ac:dyDescent="0.25">
      <c r="A8" s="30">
        <v>0.092009</v>
      </c>
      <c r="B8" s="31">
        <v>1.7904847691371135</v>
      </c>
      <c r="C8" s="31">
        <v>1.8008787619466335</v>
      </c>
      <c r="D8" s="31">
        <v>1.811272754756153</v>
      </c>
      <c r="E8" s="31">
        <v>1.8216667475656723</v>
      </c>
      <c r="F8" s="31">
        <v>1.8320607403751916</v>
      </c>
    </row>
    <row r="9" spans="1:6" x14ac:dyDescent="0.25">
      <c r="A9" s="30">
        <v>0.102009</v>
      </c>
      <c r="B9" s="31">
        <v>1.493634137354843</v>
      </c>
      <c r="C9" s="31">
        <v>1.5026324085069387</v>
      </c>
      <c r="D9" s="31">
        <v>1.5116306796590335</v>
      </c>
      <c r="E9" s="31">
        <v>1.5206289508111288</v>
      </c>
      <c r="F9" s="31">
        <v>1.5296272219632236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441362000</v>
      </c>
      <c r="C5" s="18">
        <v>310287000</v>
      </c>
      <c r="D5" s="18">
        <v>281207000</v>
      </c>
      <c r="E5" s="18">
        <v>277322000</v>
      </c>
      <c r="F5" s="8" t="s">
        <v>84</v>
      </c>
    </row>
    <row r="6" spans="1:6" x14ac:dyDescent="0.25">
      <c r="A6" t="s">
        <v>44</v>
      </c>
      <c r="B6" s="18">
        <v>331637000</v>
      </c>
      <c r="C6" s="18">
        <v>219818000</v>
      </c>
      <c r="D6" s="18">
        <v>212672000</v>
      </c>
      <c r="E6" s="18">
        <v>219053000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38923000</v>
      </c>
      <c r="C8" s="18">
        <v>35409000</v>
      </c>
      <c r="D8" s="18">
        <v>26436000</v>
      </c>
      <c r="E8" s="18">
        <v>39422000</v>
      </c>
      <c r="F8" s="8" t="s">
        <v>89</v>
      </c>
    </row>
    <row r="9" spans="1:6" x14ac:dyDescent="0.25">
      <c r="A9" t="s">
        <v>90</v>
      </c>
      <c r="B9" s="18">
        <v>97961000</v>
      </c>
      <c r="C9" s="18">
        <v>11912000</v>
      </c>
      <c r="D9" s="18">
        <v>13871000</v>
      </c>
      <c r="E9" s="18">
        <v>4416000</v>
      </c>
      <c r="F9" s="8" t="s">
        <v>91</v>
      </c>
    </row>
    <row r="10" spans="1:6" x14ac:dyDescent="0.25">
      <c r="A10" t="s">
        <v>92</v>
      </c>
      <c r="B10" s="18">
        <v>2390241000</v>
      </c>
      <c r="C10" s="18">
        <v>1715468000</v>
      </c>
      <c r="D10" s="18">
        <v>1480736000</v>
      </c>
      <c r="E10" s="18">
        <v>1475133000</v>
      </c>
      <c r="F10" s="8" t="s">
        <v>93</v>
      </c>
    </row>
    <row r="11" spans="1:6" x14ac:dyDescent="0.25">
      <c r="A11" t="s">
        <v>94</v>
      </c>
      <c r="B11" s="18">
        <v>351869000</v>
      </c>
      <c r="C11" s="18">
        <v>316691000</v>
      </c>
      <c r="D11" s="18">
        <v>149733000</v>
      </c>
      <c r="E11" s="18">
        <v>190399000</v>
      </c>
      <c r="F11" s="8" t="s">
        <v>95</v>
      </c>
    </row>
    <row r="12" spans="1:6" x14ac:dyDescent="0.25">
      <c r="A12" t="s">
        <v>32</v>
      </c>
      <c r="B12" s="34">
        <v>2286766000</v>
      </c>
      <c r="C12" s="34">
        <v>1759159000</v>
      </c>
      <c r="D12" s="34">
        <v>1727469943</v>
      </c>
      <c r="E12" s="34">
        <v>1745007185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2026-09-19T00:08:42Z</dcterms:modified>
</cp:coreProperties>
</file>