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<sst xmlns="http://schemas.openxmlformats.org/spreadsheetml/2006/main" count="70" uniqueCount="67">
  <si>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Allstate Corporation (ALL)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</si>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</sst>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0.40771999999999997</v>
      </c>
    </row>
    <row r="9" spans="1:2" x14ac:dyDescent="0.25">
      <c r="A9" t="s">
        <v>8</v>
      </c>
      <c r="B9" s="8">
        <f>B6+B8*B7</f>
        <v>0.06618655600000001</v>
      </c>
    </row>
    <row r="10" spans="1:2" x14ac:dyDescent="0.25">
      <c r="A10" t="s">
        <v>9</v>
      </c>
      <c r="B10" s="8">
        <f>MEDIAN('Source data'!B9:E9)</f>
        <v>0.2885408079142622</v>
      </c>
    </row>
    <row r="11" spans="1:2" x14ac:dyDescent="0.25">
      <c r="A11" t="s">
        <v>10</v>
      </c>
      <c r="B11" s="8">
        <f>IFERROR(MIN(MAX(MEDIAN('Source data'!B10:E10),0),1),0)</f>
        <v>0.17528564401658353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28609000000</v>
      </c>
    </row>
    <row r="15" spans="1:2" x14ac:dyDescent="0.25">
      <c r="A15" t="s">
        <v>14</v>
      </c>
      <c r="B15" s="10">
        <f>'Source data'!B8</f>
        <v>267100000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0.27968672712283593</v>
      </c>
      <c r="C22" s="8">
        <f>$B$10+($B$18-$B$10)*C21/$B$16</f>
        <v>0.27083264633140974</v>
      </c>
      <c r="D22" s="8">
        <f>$B$10+($B$18-$B$10)*D21/$B$16</f>
        <v>0.26197856553998355</v>
      </c>
      <c r="E22" s="8">
        <f>$B$10+($B$18-$B$10)*E21/$B$16</f>
        <v>0.2531244847485573</v>
      </c>
      <c r="F22" s="8">
        <f>$B$10+($B$18-$B$10)*F21/$B$16</f>
        <v>0.2442704039571311</v>
      </c>
      <c r="G22" s="8">
        <f>$B$10+($B$18-$B$10)*G21/$B$16</f>
        <v>0.23541632316570488</v>
      </c>
      <c r="H22" s="8">
        <f>$B$10+($B$18-$B$10)*H21/$B$16</f>
        <v>0.22656224237427866</v>
      </c>
      <c r="I22" s="8">
        <f>$B$10+($B$18-$B$10)*I21/$B$16</f>
        <v>0.21770816158285244</v>
      </c>
      <c r="J22" s="8">
        <f>$B$10+($B$18-$B$10)*J21/$B$16</f>
        <v>0.20885408079142623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28609000000</v>
      </c>
      <c r="C24" s="9">
        <f>B24*(1+B23)</f>
        <v>33830142499.999996</v>
      </c>
      <c r="D24" s="9">
        <f>C24*(1+C23)</f>
        <v>39412116012.5</v>
      </c>
      <c r="E24" s="9">
        <f>D24*(1+D23)</f>
        <v>45225403124.34375</v>
      </c>
      <c r="F24" s="9">
        <f>E24*(1+E23)</f>
        <v>51104705530.50843</v>
      </c>
      <c r="G24" s="9">
        <f>F24*(1+F23)</f>
        <v>56853984902.69063</v>
      </c>
      <c r="H24" s="9">
        <f>G24*(1+G23)</f>
        <v>62255113468.446236</v>
      </c>
      <c r="I24" s="9">
        <f>H24*(1+H23)</f>
        <v>67079884762.25082</v>
      </c>
      <c r="J24" s="9">
        <f>I24*(1+I23)</f>
        <v>71104677847.98587</v>
      </c>
      <c r="K24" s="9">
        <f>J24*(1+J23)</f>
        <v>74126626656.52527</v>
      </c>
    </row>
    <row r="25" spans="1:11" x14ac:dyDescent="0.25">
      <c r="A25" t="s">
        <v>33</v>
      </c>
      <c r="B25" s="9">
        <f>(B22-$B$9)*B24</f>
        <v>6108026395.653213</v>
      </c>
      <c r="C25" s="9">
        <f>(C22-$B$9)*C24</f>
        <v>6923206397.979463</v>
      </c>
      <c r="D25" s="9">
        <f>(D22-$B$9)*D24</f>
        <v>7716577394.310338</v>
      </c>
      <c r="E25" s="9">
        <f>(E22-$B$9)*E24</f>
        <v>8454343186.883353</v>
      </c>
      <c r="F25" s="9">
        <f>(F22-$B$9)*F24</f>
        <v>9100922609.58902</v>
      </c>
      <c r="G25" s="9">
        <f>(G22-$B$9)*G24</f>
        <v>9621386627.524836</v>
      </c>
      <c r="H25" s="9">
        <f>(H22-$B$9)*H24</f>
        <v>9984206552.810665</v>
      </c>
      <c r="I25" s="9">
        <f>(I22-$B$9)*I24</f>
        <v>10164051841.488962</v>
      </c>
      <c r="J25" s="9">
        <f>(J22-$B$9)*J24</f>
        <v>10144328389.663898</v>
      </c>
      <c r="K25" s="9">
        <f>(K22-$B$9)*K24</f>
        <v>9919139205.011852</v>
      </c>
    </row>
    <row r="26" spans="1:11" x14ac:dyDescent="0.25">
      <c r="A26" t="s">
        <v>34</v>
      </c>
      <c r="B26" s="14">
        <f>1/(1+$B$9)^B21</f>
        <v>0.9379221622824515</v>
      </c>
      <c r="C26" s="14">
        <f>1/(1+$B$9)^C21</f>
        <v>0.8796979825005894</v>
      </c>
      <c r="D26" s="14">
        <f>1/(1+$B$9)^D21</f>
        <v>0.825088233902463</v>
      </c>
      <c r="E26" s="14">
        <f>1/(1+$B$9)^E21</f>
        <v>0.7738685404156072</v>
      </c>
      <c r="F26" s="14">
        <f>1/(1+$B$9)^F21</f>
        <v>0.7258284547489711</v>
      </c>
      <c r="G26" s="14">
        <f>1/(1+$B$9)^G21</f>
        <v>0.6807705937242854</v>
      </c>
      <c r="H26" s="14">
        <f>1/(1+$B$9)^H21</f>
        <v>0.6385098272841901</v>
      </c>
      <c r="I26" s="14">
        <f>1/(1+$B$9)^I21</f>
        <v>0.5988725178449823</v>
      </c>
      <c r="J26" s="14">
        <f>1/(1+$B$9)^J21</f>
        <v>0.5616958068687018</v>
      </c>
      <c r="K26" s="14">
        <f>1/(1+$B$9)^K21</f>
        <v>0.5268269457232791</v>
      </c>
    </row>
    <row r="27" spans="1:11" x14ac:dyDescent="0.25">
      <c r="A27" s="15" t="s">
        <v>35</v>
      </c>
      <c r="B27" s="16">
        <f>B25*B26</f>
        <v>5728853324.28935</v>
      </c>
      <c r="C27" s="16">
        <f>C25*C26</f>
        <v>6090330700.737706</v>
      </c>
      <c r="D27" s="16">
        <f>D25*D26</f>
        <v>6366857214.043187</v>
      </c>
      <c r="E27" s="16">
        <f>E25*E26</f>
        <v>6542550222.206053</v>
      </c>
      <c r="F27" s="16">
        <f>F25*F26</f>
        <v>6605708594.507972</v>
      </c>
      <c r="G27" s="16">
        <f>G25*G26</f>
        <v>6549957086.870982</v>
      </c>
      <c r="H27" s="16">
        <f>H25*H26</f>
        <v>6375014001.604817</v>
      </c>
      <c r="I27" s="16">
        <f>I25*I26</f>
        <v>6086971317.819424</v>
      </c>
      <c r="J27" s="16">
        <f>J25*J26</f>
        <v>5698026719.973342</v>
      </c>
      <c r="K27" s="16">
        <f>K25*K26</f>
        <v>5225669811.580429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28609000000</v>
      </c>
    </row>
    <row r="31" spans="1:2" x14ac:dyDescent="0.25">
      <c r="A31" t="s">
        <v>38</v>
      </c>
      <c r="B31" s="9">
        <f>SUM(B27:K27)</f>
        <v>61269938993.63327</v>
      </c>
    </row>
    <row r="32" spans="1:2" x14ac:dyDescent="0.25">
      <c r="A32" t="s">
        <v>39</v>
      </c>
      <c r="B32" s="9">
        <f>K24*(1+K23)</f>
        <v>75979792322.9384</v>
      </c>
    </row>
    <row r="33" spans="1:2" x14ac:dyDescent="0.25">
      <c r="A33" t="s">
        <v>40</v>
      </c>
      <c r="B33" s="9">
        <f>(B18-B9)*B32</f>
        <v>10167117685.137148</v>
      </c>
    </row>
    <row r="34" spans="1:2" x14ac:dyDescent="0.25">
      <c r="A34" t="s">
        <v>41</v>
      </c>
      <c r="B34" s="9">
        <f>B33/(B9-B13)</f>
        <v>246855252600.80368</v>
      </c>
    </row>
    <row r="35" spans="1:2" x14ac:dyDescent="0.25">
      <c r="A35" t="s">
        <v>42</v>
      </c>
      <c r="B35" s="9">
        <f>B34*K26</f>
        <v>130049998763.42995</v>
      </c>
    </row>
    <row r="36" spans="1:2" x14ac:dyDescent="0.25">
      <c r="A36" s="15" t="s">
        <v>43</v>
      </c>
      <c r="B36" s="16">
        <f>B30+B31+B35</f>
        <v>219928937757.06323</v>
      </c>
    </row>
    <row r="37" spans="1:2" x14ac:dyDescent="0.25">
      <c r="A37" s="15" t="s">
        <v>44</v>
      </c>
      <c r="B37" s="17">
        <f>B36/B15</f>
        <v>823.3954989032693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263.99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823.3954989032693</v>
      </c>
    </row>
    <row r="43" spans="1:2" x14ac:dyDescent="0.25">
      <c r="A43" s="15" t="s">
        <v>48</v>
      </c>
      <c r="B43" s="21">
        <f>B42/B40-1</f>
        <v>2.119040489803664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10165000000</v>
      </c>
      <c r="C5" s="9">
        <v>4550000000</v>
      </c>
      <c r="D5" s="9">
        <v>-316000000</v>
      </c>
      <c r="E5" s="9">
        <v>-1394000000</v>
      </c>
      <c r="F5" s="6" t="s">
        <v>57</v>
      </c>
    </row>
    <row r="6" spans="1:6" x14ac:dyDescent="0.25">
      <c r="A6" t="s">
        <v>37</v>
      </c>
      <c r="B6" s="9">
        <v>28609000000</v>
      </c>
      <c r="C6" s="9">
        <v>19441000000</v>
      </c>
      <c r="D6" s="9">
        <v>15769000000</v>
      </c>
      <c r="E6" s="9">
        <v>15518000000</v>
      </c>
      <c r="F6" s="6" t="s">
        <v>58</v>
      </c>
    </row>
    <row r="7" spans="1:6" x14ac:dyDescent="0.25">
      <c r="A7" t="s">
        <v>59</v>
      </c>
      <c r="B7" s="9">
        <v>1153000000</v>
      </c>
      <c r="C7" s="9">
        <v>1079000000</v>
      </c>
      <c r="D7" s="9">
        <v>1032000000</v>
      </c>
      <c r="E7" s="9">
        <v>1031000000</v>
      </c>
      <c r="F7" s="6" t="s">
        <v>60</v>
      </c>
    </row>
    <row r="8" spans="1:6" x14ac:dyDescent="0.25">
      <c r="A8" t="s">
        <v>14</v>
      </c>
      <c r="B8" s="10">
        <v>267100000</v>
      </c>
      <c r="C8" s="10">
        <v>267800000</v>
      </c>
      <c r="D8" s="10">
        <v>262500000</v>
      </c>
      <c r="E8" s="10">
        <v>271200000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0.5228640502031788</v>
      </c>
      <c r="C9" s="8">
        <f>IF(AND(ISNUMBER(C5),N(D6)&gt;0),C5/D6,"")</f>
        <v>0.2885408079142622</v>
      </c>
      <c r="D9" s="8">
        <f>IF(AND(ISNUMBER(D5),N(E6)&gt;0),D5/E6,"")</f>
        <v>-0.020363448898053874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0.11342843089030989</v>
      </c>
      <c r="C10" s="8">
        <f>IF(AND(ISNUMBER(C9),N(C5)&gt;0,ISNUMBER(C7)),C7/C5,"")</f>
        <v>0.23714285714285716</v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