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<sst xmlns="http://schemas.openxmlformats.org/spreadsheetml/2006/main" count="70" uniqueCount="67">
  <si>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Ameriprise Financial, Inc. (AMP)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</si>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</sst>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1.0790600000000001</v>
      </c>
    </row>
    <row r="9" spans="1:2" x14ac:dyDescent="0.25">
      <c r="A9" t="s">
        <v>8</v>
      </c>
      <c r="B9" s="8">
        <f>B6+B8*B7</f>
        <v>0.09458423800000001</v>
      </c>
    </row>
    <row r="10" spans="1:2" x14ac:dyDescent="0.25">
      <c r="A10" t="s">
        <v>9</v>
      </c>
      <c r="B10" s="8">
        <f>MEDIAN('Source data'!B9:E9)</f>
        <v>0.681522570772762</v>
      </c>
    </row>
    <row r="11" spans="1:2" x14ac:dyDescent="0.25">
      <c r="A11" t="s">
        <v>10</v>
      </c>
      <c r="B11" s="8">
        <f>IFERROR(MIN(MAX(MEDIAN('Source data'!B10:E10),0),1),0)</f>
        <v>0.16877389003234342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6549000000</v>
      </c>
    </row>
    <row r="15" spans="1:2" x14ac:dyDescent="0.25">
      <c r="A15" t="s">
        <v>14</v>
      </c>
      <c r="B15" s="10">
        <f>'Source data'!B8</f>
        <v>91263880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0.2</v>
      </c>
    </row>
    <row r="18" spans="1:2" x14ac:dyDescent="0.25">
      <c r="A18" t="s">
        <v>17</v>
      </c>
      <c r="B18" s="8">
        <f>MIN(B10,B12)</f>
        <v>0.2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0.6333703136954858</v>
      </c>
      <c r="C22" s="8">
        <f>$B$10+($B$18-$B$10)*C21/$B$16</f>
        <v>0.5852180566182096</v>
      </c>
      <c r="D22" s="8">
        <f>$B$10+($B$18-$B$10)*D21/$B$16</f>
        <v>0.5370657995409334</v>
      </c>
      <c r="E22" s="8">
        <f>$B$10+($B$18-$B$10)*E21/$B$16</f>
        <v>0.4889135424636572</v>
      </c>
      <c r="F22" s="8">
        <f>$B$10+($B$18-$B$10)*F21/$B$16</f>
        <v>0.44076128538638104</v>
      </c>
      <c r="G22" s="8">
        <f>$B$10+($B$18-$B$10)*G21/$B$16</f>
        <v>0.3926090283091048</v>
      </c>
      <c r="H22" s="8">
        <f>$B$10+($B$18-$B$10)*H21/$B$16</f>
        <v>0.3444567712318286</v>
      </c>
      <c r="I22" s="8">
        <f>$B$10+($B$18-$B$10)*I21/$B$16</f>
        <v>0.2963045141545524</v>
      </c>
      <c r="J22" s="8">
        <f>$B$10+($B$18-$B$10)*J21/$B$16</f>
        <v>0.24815225707727623</v>
      </c>
      <c r="K22" s="8">
        <f>$B$10+($B$18-$B$10)*K21/$B$16</f>
        <v>0.2</v>
      </c>
    </row>
    <row r="23" spans="1:11" x14ac:dyDescent="0.25">
      <c r="A23" t="s">
        <v>31</v>
      </c>
      <c r="B23" s="8">
        <f>$B$17+($B$13-$B$17)*B21/$B$16</f>
        <v>0.1825</v>
      </c>
      <c r="C23" s="8">
        <f>$B$17+($B$13-$B$17)*C21/$B$16</f>
        <v>0.165</v>
      </c>
      <c r="D23" s="8">
        <f>$B$17+($B$13-$B$17)*D21/$B$16</f>
        <v>0.14750000000000002</v>
      </c>
      <c r="E23" s="8">
        <f>$B$17+($B$13-$B$17)*E21/$B$16</f>
        <v>0.13</v>
      </c>
      <c r="F23" s="8">
        <f>$B$17+($B$13-$B$17)*F21/$B$16</f>
        <v>0.1125</v>
      </c>
      <c r="G23" s="8">
        <f>$B$17+($B$13-$B$17)*G21/$B$16</f>
        <v>0.095</v>
      </c>
      <c r="H23" s="8">
        <f>$B$17+($B$13-$B$17)*H21/$B$16</f>
        <v>0.07750000000000001</v>
      </c>
      <c r="I23" s="8">
        <f>$B$17+($B$13-$B$17)*I21/$B$16</f>
        <v>0.06</v>
      </c>
      <c r="J23" s="8">
        <f>$B$17+($B$13-$B$17)*J21/$B$16</f>
        <v>0.04249999999999998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6549000000</v>
      </c>
      <c r="C24" s="9">
        <f>B24*(1+B23)</f>
        <v>7744192499.999999</v>
      </c>
      <c r="D24" s="9">
        <f>C24*(1+C23)</f>
        <v>9021984262.5</v>
      </c>
      <c r="E24" s="9">
        <f>D24*(1+D23)</f>
        <v>10352726941.21875</v>
      </c>
      <c r="F24" s="9">
        <f>E24*(1+E23)</f>
        <v>11698581443.577187</v>
      </c>
      <c r="G24" s="9">
        <f>F24*(1+F23)</f>
        <v>13014671855.97962</v>
      </c>
      <c r="H24" s="9">
        <f>G24*(1+G23)</f>
        <v>14251065682.297684</v>
      </c>
      <c r="I24" s="9">
        <f>H24*(1+H23)</f>
        <v>15355523272.675753</v>
      </c>
      <c r="J24" s="9">
        <f>I24*(1+I23)</f>
        <v>16276854669.036299</v>
      </c>
      <c r="K24" s="9">
        <f>J24*(1+J23)</f>
        <v>16968620992.47034</v>
      </c>
    </row>
    <row r="25" spans="1:11" x14ac:dyDescent="0.25">
      <c r="A25" t="s">
        <v>33</v>
      </c>
      <c r="B25" s="9">
        <f>(B22-$B$9)*B24</f>
        <v>3528510009.7297363</v>
      </c>
      <c r="C25" s="9">
        <f>(C22-$B$9)*C24</f>
        <v>3799562738.389498</v>
      </c>
      <c r="D25" s="9">
        <f>(D22-$B$9)*D24</f>
        <v>3992061684.6687255</v>
      </c>
      <c r="E25" s="9">
        <f>(E22-$B$9)*E24</f>
        <v>4082383614.032955</v>
      </c>
      <c r="F25" s="9">
        <f>(F22-$B$9)*F24</f>
        <v>4049780382.7466574</v>
      </c>
      <c r="G25" s="9">
        <f>(G22-$B$9)*G24</f>
        <v>3878694850.8201337</v>
      </c>
      <c r="H25" s="9">
        <f>(H22-$B$9)*H24</f>
        <v>3560949883.2889</v>
      </c>
      <c r="I25" s="9">
        <f>(I22-$B$9)*I24</f>
        <v>3097520395.0618086</v>
      </c>
      <c r="J25" s="9">
        <f>(J22-$B$9)*J24</f>
        <v>2499604328.3326187</v>
      </c>
      <c r="K25" s="9">
        <f>(K22-$B$9)*K24</f>
        <v>1788760112.0104573</v>
      </c>
    </row>
    <row r="26" spans="1:11" x14ac:dyDescent="0.25">
      <c r="A26" t="s">
        <v>34</v>
      </c>
      <c r="B26" s="14">
        <f>1/(1+$B$9)^B21</f>
        <v>0.9135888909081843</v>
      </c>
      <c r="C26" s="14">
        <f>1/(1+$B$9)^C21</f>
        <v>0.8346446615908463</v>
      </c>
      <c r="D26" s="14">
        <f>1/(1+$B$9)^D21</f>
        <v>0.7625220906852181</v>
      </c>
      <c r="E26" s="14">
        <f>1/(1+$B$9)^E21</f>
        <v>0.6966317111220984</v>
      </c>
      <c r="F26" s="14">
        <f>1/(1+$B$9)^F21</f>
        <v>0.6364349923355085</v>
      </c>
      <c r="G26" s="14">
        <f>1/(1+$B$9)^G21</f>
        <v>0.581439938782956</v>
      </c>
      <c r="H26" s="14">
        <f>1/(1+$B$9)^H21</f>
        <v>0.5311970688024433</v>
      </c>
      <c r="I26" s="14">
        <f>1/(1+$B$9)^I21</f>
        <v>0.4852957409409027</v>
      </c>
      <c r="J26" s="14">
        <f>1/(1+$B$9)^J21</f>
        <v>0.4433607977286649</v>
      </c>
      <c r="K26" s="14">
        <f>1/(1+$B$9)^K21</f>
        <v>0.40504949946909874</v>
      </c>
    </row>
    <row r="27" spans="1:11" x14ac:dyDescent="0.25">
      <c r="A27" s="15" t="s">
        <v>35</v>
      </c>
      <c r="B27" s="16">
        <f>B25*B26</f>
        <v>3223607546.3474164</v>
      </c>
      <c r="C27" s="16">
        <f>C25*C26</f>
        <v>3171284755.976292</v>
      </c>
      <c r="D27" s="16">
        <f>D25*D26</f>
        <v>3044035221.9379506</v>
      </c>
      <c r="E27" s="16">
        <f>E25*E26</f>
        <v>2843917882.5005937</v>
      </c>
      <c r="F27" s="16">
        <f>F25*F26</f>
        <v>2577421946.8538613</v>
      </c>
      <c r="G27" s="16">
        <f>G25*G26</f>
        <v>2255228096.618625</v>
      </c>
      <c r="H27" s="16">
        <f>H25*H26</f>
        <v>1891566140.1554663</v>
      </c>
      <c r="I27" s="16">
        <f>I25*I26</f>
        <v>1503213455.2010782</v>
      </c>
      <c r="J27" s="16">
        <f>J25*J26</f>
        <v>1108226569.0155733</v>
      </c>
      <c r="K27" s="16">
        <f>K25*K26</f>
        <v>724536388.0401247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6549000000</v>
      </c>
    </row>
    <row r="31" spans="1:2" x14ac:dyDescent="0.25">
      <c r="A31" t="s">
        <v>38</v>
      </c>
      <c r="B31" s="9">
        <f>SUM(B27:K27)</f>
        <v>22343038002.646976</v>
      </c>
    </row>
    <row r="32" spans="1:2" x14ac:dyDescent="0.25">
      <c r="A32" t="s">
        <v>39</v>
      </c>
      <c r="B32" s="9">
        <f>K24*(1+K23)</f>
        <v>17392836517.282097</v>
      </c>
    </row>
    <row r="33" spans="1:2" x14ac:dyDescent="0.25">
      <c r="A33" t="s">
        <v>40</v>
      </c>
      <c r="B33" s="9">
        <f>(B18-B9)*B32</f>
        <v>1833479114.8107183</v>
      </c>
    </row>
    <row r="34" spans="1:2" x14ac:dyDescent="0.25">
      <c r="A34" t="s">
        <v>41</v>
      </c>
      <c r="B34" s="9">
        <f>B33/(B9-B13)</f>
        <v>26349057883.06136</v>
      </c>
    </row>
    <row r="35" spans="1:2" x14ac:dyDescent="0.25">
      <c r="A35" t="s">
        <v>42</v>
      </c>
      <c r="B35" s="9">
        <f>B34*K26</f>
        <v>10672672707.016314</v>
      </c>
    </row>
    <row r="36" spans="1:2" x14ac:dyDescent="0.25">
      <c r="A36" s="15" t="s">
        <v>43</v>
      </c>
      <c r="B36" s="16">
        <f>B30+B31+B35</f>
        <v>39564710709.66329</v>
      </c>
    </row>
    <row r="37" spans="1:2" x14ac:dyDescent="0.25">
      <c r="A37" s="15" t="s">
        <v>44</v>
      </c>
      <c r="B37" s="17">
        <f>B36/B15</f>
        <v>433.5199282527029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504.31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433.5199282527029</v>
      </c>
    </row>
    <row r="43" spans="1:2" x14ac:dyDescent="0.25">
      <c r="A43" s="15" t="s">
        <v>48</v>
      </c>
      <c r="B43" s="21">
        <f>B42/B40-1</f>
        <v>-0.14037015277765086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3563000000</v>
      </c>
      <c r="C5" s="9">
        <v>3401000000</v>
      </c>
      <c r="D5" s="9">
        <v>2556000000</v>
      </c>
      <c r="E5" s="9">
        <v>3149000000</v>
      </c>
      <c r="F5" s="6" t="s">
        <v>57</v>
      </c>
    </row>
    <row r="6" spans="1:6" x14ac:dyDescent="0.25">
      <c r="A6" t="s">
        <v>37</v>
      </c>
      <c r="B6" s="9">
        <v>6549000000</v>
      </c>
      <c r="C6" s="9">
        <v>5228000000</v>
      </c>
      <c r="D6" s="9">
        <v>4729000000</v>
      </c>
      <c r="E6" s="9">
        <v>3803000000</v>
      </c>
      <c r="F6" s="6" t="s">
        <v>58</v>
      </c>
    </row>
    <row r="7" spans="1:6" x14ac:dyDescent="0.25">
      <c r="A7" t="s">
        <v>59</v>
      </c>
      <c r="B7" s="9">
        <v>596000000</v>
      </c>
      <c r="C7" s="9">
        <v>574000000</v>
      </c>
      <c r="D7" s="9">
        <v>550000000</v>
      </c>
      <c r="E7" s="9">
        <v>534000000</v>
      </c>
      <c r="F7" s="6" t="s">
        <v>60</v>
      </c>
    </row>
    <row r="8" spans="1:6" x14ac:dyDescent="0.25">
      <c r="A8" t="s">
        <v>14</v>
      </c>
      <c r="B8" s="10">
        <v>91263880</v>
      </c>
      <c r="C8" s="10">
        <v>96166693</v>
      </c>
      <c r="D8" s="10">
        <v>100173212</v>
      </c>
      <c r="E8" s="10">
        <v>105278990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0.681522570772762</v>
      </c>
      <c r="C9" s="8">
        <f>IF(AND(ISNUMBER(C5),N(D6)&gt;0),C5/D6,"")</f>
        <v>0.7191795305561429</v>
      </c>
      <c r="D9" s="8">
        <f>IF(AND(ISNUMBER(D5),N(E6)&gt;0),D5/E6,"")</f>
        <v>0.6721009729161188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0.16727476845355038</v>
      </c>
      <c r="C10" s="8">
        <f>IF(AND(ISNUMBER(C9),N(C5)&gt;0,ISNUMBER(C7)),C7/C5,"")</f>
        <v>0.16877389003234342</v>
      </c>
      <c r="D10" s="8">
        <f>IF(AND(ISNUMBER(D9),N(D5)&gt;0,ISNUMBER(D7)),D7/D5,"")</f>
        <v>0.21517996870109546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