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<sst xmlns="http://schemas.openxmlformats.org/spreadsheetml/2006/main" count="113" uniqueCount="101">
  <si>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Amrize AG (AMRZ.SW)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</si>
  <si>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</si>
  <si>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</si>
  <si>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</si>
  <si>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</si>
  <si>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</si>
  <si>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</si>
  <si>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</si>
  <si>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</si>
  <si>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</si>
  <si>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</si>
  <si>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</si>
  <si>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</si>
  <si>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</si>
  <si>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</si>
  <si>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</si>
  <si>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CHF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</si>
  <si>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</si>
  <si>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</si>
  <si>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</si>
  <si>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</si>
  <si>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</si>
  <si>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</si>
  <si>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</si>
  <si>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</si>
  <si>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</si>
  <si>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</si>
  <si>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</si>
  <si>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</si>
  <si>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</si>
  <si>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</si>
  <si>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</si>
  <si>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</si>
  <si>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</si>
  <si>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</si>
  <si>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</si>
  <si>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</si>
  <si>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</si>
  <si>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</si>
  <si>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</si>
  <si>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</si>
  <si>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</si>
  <si>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</si>
  <si>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</si>
  <si>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</si>
  <si>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</si>
  <si>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</si>
  <si>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</si>
  <si>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</si>
  <si>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</si>
  <si>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</si>
  <si>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</si>
  <si>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</si>
  <si>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</si>
  <si>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</si>
  <si>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</si>
  <si>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</si>
  <si>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</si>
  <si>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</si>
  <si>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</si>
  <si>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</si>
  <si>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</si>
  <si>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</si>
  <si>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</si>
  <si>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</si>
  <si>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</si>
  <si>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</si>
  <si>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</si>
  <si>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</si>
  <si>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(CHF)</t>
  </si>
  <si>
    <t>Conversion, USD to CHF</t>
  </si>
  <si>
    <t>USD/CHF at 0.8218</t>
  </si>
  <si>
    <t>Value per share (CHF)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</si>
  <si>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</si>
  <si>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</si>
  <si>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</si>
  <si>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</si>
  <si>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</si>
  <si>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</si>
  <si>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</si>
  <si>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</si>
  <si>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</si>
  <si>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</si>
  <si>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</si>
  <si>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</si>
  <si>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</si>
  <si>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</si>
  <si>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</si>
  <si>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</si>
  <si>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</si>
  <si>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</si>
  <si>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</si>
  <si>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</si>
  <si>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</si>
  <si>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</si>
  <si>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</si>
  <si>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</si>
  <si>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</si>
  <si>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USD, trades in CHF. Modelled in USD, converted at the end.</t>
  </si>
  <si>
    <t>Note: Risk-free rate is an assumption: CHF assumption - no free live source available for this market.</t>
  </si>
  <si>
    <t>Data: Yahoo Finance. Risk-free rate: CHF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</si>
</sst>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0.03275818223317217</v>
      </c>
    </row>
    <row r="7" spans="1:2" x14ac:dyDescent="0.25">
      <c r="A7" t="s">
        <v>5</v>
      </c>
      <c r="B7" s="6">
        <v>0.1658887937826255</v>
      </c>
    </row>
    <row r="8" spans="1:2" x14ac:dyDescent="0.25">
      <c r="A8" t="s">
        <v>6</v>
      </c>
      <c r="B8" s="6">
        <v>0.15</v>
      </c>
    </row>
    <row r="9" spans="1:2" x14ac:dyDescent="0.25">
      <c r="A9" t="s">
        <v>7</v>
      </c>
      <c r="B9" s="6">
        <v>0.07431994285829792</v>
      </c>
    </row>
    <row r="10" spans="1:2" x14ac:dyDescent="0.25">
      <c r="A10" t="s">
        <v>8</v>
      </c>
      <c r="B10" s="6">
        <v>0.05524926455076841</v>
      </c>
    </row>
    <row r="11" spans="1:2" x14ac:dyDescent="0.25">
      <c r="A11" t="s">
        <v>9</v>
      </c>
      <c r="B11" s="6">
        <v>-0.12302839116719243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7.619801796151105</v>
      </c>
    </row>
    <row r="14" spans="1:3" x14ac:dyDescent="0.25">
      <c r="A14" t="s">
        <v>12</v>
      </c>
      <c r="B14" s="6">
        <v>0.08941706394164398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0.005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</v>
      </c>
      <c r="C19" s="8" t="s">
        <v>19</v>
      </c>
    </row>
    <row r="20" spans="1:2" x14ac:dyDescent="0.25">
      <c r="A20" t="s">
        <v>20</v>
      </c>
      <c r="B20" s="10">
        <f>B17+B19*B18</f>
        <v>0.06</v>
      </c>
    </row>
    <row r="21" spans="1:3" x14ac:dyDescent="0.25">
      <c r="A21" t="s">
        <v>21</v>
      </c>
      <c r="B21" s="6">
        <v>0.051992194876313964</v>
      </c>
      <c r="C21" s="8" t="s">
        <v>22</v>
      </c>
    </row>
    <row r="22" spans="1:2" x14ac:dyDescent="0.25">
      <c r="A22" t="s">
        <v>23</v>
      </c>
      <c r="B22" s="11">
        <v>16960163840</v>
      </c>
    </row>
    <row r="23" spans="1:2" x14ac:dyDescent="0.25">
      <c r="A23" t="s">
        <v>24</v>
      </c>
      <c r="B23" s="11">
        <v>6343000000</v>
      </c>
    </row>
    <row r="24" spans="1:2" x14ac:dyDescent="0.25">
      <c r="A24" t="s">
        <v>25</v>
      </c>
      <c r="B24" s="10">
        <f>B22/(B22+B23)</f>
        <v>0.7278052008924124</v>
      </c>
    </row>
    <row r="25" spans="1:2" x14ac:dyDescent="0.25">
      <c r="A25" t="s">
        <v>26</v>
      </c>
      <c r="B25" s="10">
        <f>1-B24</f>
        <v>0.2721947991075876</v>
      </c>
    </row>
    <row r="26" spans="1:2" x14ac:dyDescent="0.25">
      <c r="A26" t="s">
        <v>27</v>
      </c>
      <c r="B26" s="12">
        <f>B24*B20+B25*B21*(1-B8)</f>
        <v>0.055697516337137445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11815000000</v>
      </c>
      <c r="C29" s="8" t="s">
        <v>30</v>
      </c>
    </row>
    <row r="30" spans="1:2" x14ac:dyDescent="0.25">
      <c r="A30" t="s">
        <v>31</v>
      </c>
      <c r="B30" s="11">
        <v>4421000000</v>
      </c>
    </row>
    <row r="31" spans="1:2" x14ac:dyDescent="0.25">
      <c r="A31" t="s">
        <v>32</v>
      </c>
      <c r="B31" s="13">
        <v>553600000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0.03275818223317217</v>
      </c>
      <c r="C5" s="10">
        <f>Assumptions!B6</f>
        <v>0.03275818223317217</v>
      </c>
      <c r="D5" s="10">
        <f>Assumptions!B6</f>
        <v>0.03275818223317217</v>
      </c>
      <c r="E5" s="10">
        <f>Assumptions!B6</f>
        <v>0.03275818223317217</v>
      </c>
      <c r="F5" s="10">
        <f>Assumptions!B6</f>
        <v>0.03275818223317217</v>
      </c>
    </row>
    <row r="6" spans="1:6" x14ac:dyDescent="0.25">
      <c r="A6" t="s">
        <v>43</v>
      </c>
      <c r="B6" s="18">
        <f>Assumptions!B29*(1+B5)</f>
        <v>12202037923.084929</v>
      </c>
      <c r="C6" s="18">
        <f>B6*(1+C5)</f>
        <v>12601754504.985422</v>
      </c>
      <c r="D6" s="18">
        <f>C6*(1+D5)</f>
        <v>13014565075.517433</v>
      </c>
      <c r="E6" s="18">
        <f>D6*(1+E5)</f>
        <v>13440898569.94671</v>
      </c>
      <c r="F6" s="18">
        <f>E6*(1+F5)</f>
        <v>13881197974.678608</v>
      </c>
    </row>
    <row r="7" spans="1:6" x14ac:dyDescent="0.25">
      <c r="A7" t="s">
        <v>5</v>
      </c>
      <c r="B7" s="10">
        <f>Assumptions!B7</f>
        <v>0.1658887937826255</v>
      </c>
      <c r="C7" s="10">
        <f>Assumptions!B7</f>
        <v>0.1658887937826255</v>
      </c>
      <c r="D7" s="10">
        <f>Assumptions!B7</f>
        <v>0.1658887937826255</v>
      </c>
      <c r="E7" s="10">
        <f>Assumptions!B7</f>
        <v>0.1658887937826255</v>
      </c>
      <c r="F7" s="10">
        <f>Assumptions!B7</f>
        <v>0.1658887937826255</v>
      </c>
    </row>
    <row r="8" spans="1:6" x14ac:dyDescent="0.25">
      <c r="A8" t="s">
        <v>44</v>
      </c>
      <c r="B8" s="18">
        <f>B6*B7</f>
        <v>2024181352.7504117</v>
      </c>
      <c r="C8" s="18">
        <f>C6*C7</f>
        <v>2090489854.3767986</v>
      </c>
      <c r="D8" s="18">
        <f>D6*D7</f>
        <v>2158970501.9830713</v>
      </c>
      <c r="E8" s="18">
        <f>E6*E7</f>
        <v>2229694451.123076</v>
      </c>
      <c r="F8" s="18">
        <f>F6*F7</f>
        <v>2302735188.2772584</v>
      </c>
    </row>
    <row r="9" spans="1:6" x14ac:dyDescent="0.25">
      <c r="A9" t="s">
        <v>45</v>
      </c>
      <c r="B9" s="18">
        <f>B8*(1-Assumptions!B8)</f>
        <v>1720554149.8378499</v>
      </c>
      <c r="C9" s="18">
        <f>C8*(1-Assumptions!B8)</f>
        <v>1776916376.2202787</v>
      </c>
      <c r="D9" s="18">
        <f>D8*(1-Assumptions!B8)</f>
        <v>1835124926.6856105</v>
      </c>
      <c r="E9" s="18">
        <f>E8*(1-Assumptions!B8)</f>
        <v>1895240283.4546144</v>
      </c>
      <c r="F9" s="18">
        <f>F8*(1-Assumptions!B8)</f>
        <v>1957324910.0356696</v>
      </c>
    </row>
    <row r="10" spans="1:6" x14ac:dyDescent="0.25">
      <c r="A10" t="s">
        <v>46</v>
      </c>
      <c r="B10" s="18">
        <f>B6*Assumptions!B9</f>
        <v>906854761.198456</v>
      </c>
      <c r="C10" s="18">
        <f>C6*Assumptions!B9</f>
        <v>936561674.7248149</v>
      </c>
      <c r="D10" s="18">
        <f>D6*Assumptions!B9</f>
        <v>967241732.7380553</v>
      </c>
      <c r="E10" s="18">
        <f>E6*Assumptions!B9</f>
        <v>998926813.6826178</v>
      </c>
      <c r="F10" s="18">
        <f>F6*Assumptions!B9</f>
        <v>1031649840.2828349</v>
      </c>
    </row>
    <row r="11" spans="1:6" x14ac:dyDescent="0.25">
      <c r="A11" t="s">
        <v>47</v>
      </c>
      <c r="B11" s="18">
        <f>-B6*Assumptions!B10</f>
        <v>-674153621.2710279</v>
      </c>
      <c r="C11" s="18">
        <f>-C6*Assumptions!B10</f>
        <v>-696237668.4497772</v>
      </c>
      <c r="D11" s="18">
        <f>-D6*Assumptions!B10</f>
        <v>-719045148.870454</v>
      </c>
      <c r="E11" s="18">
        <f>-E6*Assumptions!B10</f>
        <v>-742599760.8910306</v>
      </c>
      <c r="F11" s="18">
        <f>-F6*Assumptions!B10</f>
        <v>-766925979.184609</v>
      </c>
    </row>
    <row r="12" spans="1:6" x14ac:dyDescent="0.25">
      <c r="A12" t="s">
        <v>48</v>
      </c>
      <c r="B12" s="18">
        <f>-(B6-Assumptions!B29)*Assumptions!B11</f>
        <v>47616652.997830324</v>
      </c>
      <c r="C12" s="18">
        <f>-(C6-B6)*Assumptions!B11</f>
        <v>49176487.994067036</v>
      </c>
      <c r="D12" s="18">
        <f>-(D6-C6)*Assumptions!B11</f>
        <v>50787420.34936413</v>
      </c>
      <c r="E12" s="18">
        <f>-(E6-D6)*Assumptions!B11</f>
        <v>52451123.9203212</v>
      </c>
      <c r="F12" s="18">
        <f>-(F6-E6)*Assumptions!B11</f>
        <v>54169327.39603785</v>
      </c>
    </row>
    <row r="13" spans="1:6" x14ac:dyDescent="0.25">
      <c r="A13" s="19" t="s">
        <v>49</v>
      </c>
      <c r="B13" s="20">
        <f>B9+B10+B11+B12</f>
        <v>2000871942.7631083</v>
      </c>
      <c r="C13" s="20">
        <f>C9+C10+C11+C12</f>
        <v>2066416870.4893835</v>
      </c>
      <c r="D13" s="20">
        <f>D9+D10+D11+D12</f>
        <v>2134108930.9025762</v>
      </c>
      <c r="E13" s="20">
        <f>E9+E10+E11+E12</f>
        <v>2204018460.1665225</v>
      </c>
      <c r="F13" s="20">
        <f>F9+F10+F11+F12</f>
        <v>2276218098.5299335</v>
      </c>
    </row>
    <row r="14" spans="1:6" x14ac:dyDescent="0.25">
      <c r="A14" t="s">
        <v>50</v>
      </c>
      <c r="B14" s="21">
        <f>1/(1+Assumptions!$B$26)^(1-0.5*Assumptions!$B$32)</f>
        <v>0.973263082316965</v>
      </c>
      <c r="C14" s="21">
        <f>1/(1+Assumptions!$B$26)^(2-0.5*Assumptions!$B$32)</f>
        <v>0.9219147220255021</v>
      </c>
      <c r="D14" s="21">
        <f>1/(1+Assumptions!$B$26)^(3-0.5*Assumptions!$B$32)</f>
        <v>0.873275448467654</v>
      </c>
      <c r="E14" s="21">
        <f>1/(1+Assumptions!$B$26)^(4-0.5*Assumptions!$B$32)</f>
        <v>0.8272023330106739</v>
      </c>
      <c r="F14" s="21">
        <f>1/(1+Assumptions!$B$26)^(5-0.5*Assumptions!$B$32)</f>
        <v>0.7835599877896336</v>
      </c>
    </row>
    <row r="15" spans="1:6" x14ac:dyDescent="0.25">
      <c r="A15" s="19" t="s">
        <v>51</v>
      </c>
      <c r="B15" s="20">
        <f>B13*B14</f>
        <v>1947374794.3351567</v>
      </c>
      <c r="C15" s="20">
        <f>C13*C14</f>
        <v>1905060134.746028</v>
      </c>
      <c r="D15" s="20">
        <f>D13*D14</f>
        <v>1863664933.7127728</v>
      </c>
      <c r="E15" s="20">
        <f>E13*E14</f>
        <v>1823169212.2483406</v>
      </c>
      <c r="F15" s="20">
        <f>F13*F14</f>
        <v>1783553425.4906578</v>
      </c>
    </row>
    <row r="17" spans="1:2" x14ac:dyDescent="0.25">
      <c r="A17" s="22" t="s">
        <v>52</v>
      </c>
      <c r="B17" s="23">
        <f>SUM(B15:F15)</f>
        <v>9322822500.532955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2276218098.5299335</v>
      </c>
    </row>
    <row r="5" spans="1:2" x14ac:dyDescent="0.25">
      <c r="A5" t="s">
        <v>56</v>
      </c>
      <c r="B5" s="18">
        <f>IF(Assumptions!$B$33=0,B4,B4-Forecast!F11-Forecast!F10-Forecast!F12)</f>
        <v>2102510764.150426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0.2795886925600206</v>
      </c>
    </row>
    <row r="7" spans="1:2" x14ac:dyDescent="0.25">
      <c r="A7" t="s">
        <v>58</v>
      </c>
      <c r="B7" s="18">
        <f>-MAX(Forecast!F9,0)*B6</f>
        <v>-587838235.6421875</v>
      </c>
    </row>
    <row r="8" spans="1:2" x14ac:dyDescent="0.25">
      <c r="A8" t="s">
        <v>59</v>
      </c>
      <c r="B8" s="18">
        <f>IF(OR(Assumptions!$B$33=0,Assumptions!B12&lt;=0),B5,MAX(B5+B7,0))</f>
        <v>1514672528.5082383</v>
      </c>
    </row>
    <row r="9" spans="1:2" x14ac:dyDescent="0.25">
      <c r="A9" t="s">
        <v>60</v>
      </c>
      <c r="B9" s="18">
        <f>B8*(1+Assumptions!B12)/(Assumptions!B26-Assumptions!B12)</f>
        <v>50575405667.02795</v>
      </c>
    </row>
    <row r="10" spans="1:2" x14ac:dyDescent="0.25">
      <c r="A10" t="s">
        <v>61</v>
      </c>
      <c r="B10" s="18">
        <f>B9/(1+Assumptions!B26)^(5-0.5*Assumptions!B32)</f>
        <v>39628864246.912186</v>
      </c>
    </row>
    <row r="11" spans="1:2" x14ac:dyDescent="0.25">
      <c r="A11" t="s">
        <v>62</v>
      </c>
      <c r="B11" s="18">
        <f>Forecast!B17+B10</f>
        <v>48951686747.445145</v>
      </c>
    </row>
    <row r="12" spans="1:2" x14ac:dyDescent="0.25">
      <c r="A12" t="s">
        <v>63</v>
      </c>
      <c r="B12" s="18">
        <f>-Assumptions!B30</f>
        <v>-4421000000</v>
      </c>
    </row>
    <row r="13" spans="1:2" x14ac:dyDescent="0.25">
      <c r="A13" t="s">
        <v>64</v>
      </c>
      <c r="B13" s="18">
        <f>B11+B12</f>
        <v>44530686747.445145</v>
      </c>
    </row>
    <row r="14" spans="1:2" x14ac:dyDescent="0.25">
      <c r="A14" s="19" t="s">
        <v>65</v>
      </c>
      <c r="B14" s="24">
        <f>B13/Assumptions!B31</f>
        <v>80.43837924032721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3334385028.5600934</v>
      </c>
    </row>
    <row r="18" spans="1:2" x14ac:dyDescent="0.25">
      <c r="A18" t="s">
        <v>60</v>
      </c>
      <c r="B18" s="18">
        <f>B17*Assumptions!B13</f>
        <v>25407353029.681553</v>
      </c>
    </row>
    <row r="19" spans="1:2" x14ac:dyDescent="0.25">
      <c r="A19" t="s">
        <v>61</v>
      </c>
      <c r="B19" s="18">
        <f>B18/(1+Assumptions!B26)^(5-0.5*Assumptions!B32)</f>
        <v>19908185229.70419</v>
      </c>
    </row>
    <row r="20" spans="1:2" x14ac:dyDescent="0.25">
      <c r="A20" t="s">
        <v>62</v>
      </c>
      <c r="B20" s="18">
        <f>Forecast!B17+B19</f>
        <v>29231007730.237144</v>
      </c>
    </row>
    <row r="21" spans="1:2" x14ac:dyDescent="0.25">
      <c r="A21" t="s">
        <v>63</v>
      </c>
      <c r="B21" s="18">
        <f>-Assumptions!B30</f>
        <v>-4421000000</v>
      </c>
    </row>
    <row r="22" spans="1:2" x14ac:dyDescent="0.25">
      <c r="A22" t="s">
        <v>64</v>
      </c>
      <c r="B22" s="18">
        <f>B20+B21</f>
        <v>24810007730.237144</v>
      </c>
    </row>
    <row r="23" spans="1:2" x14ac:dyDescent="0.25">
      <c r="A23" s="19" t="s">
        <v>65</v>
      </c>
      <c r="B23" s="25">
        <f>B22/Assumptions!B31</f>
        <v>44.815765408665364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31.01</v>
      </c>
    </row>
    <row r="27" spans="1:3" x14ac:dyDescent="0.25">
      <c r="A27" t="s">
        <v>70</v>
      </c>
      <c r="B27" s="27">
        <v>0.82181</v>
      </c>
      <c r="C27" s="8" t="s">
        <v>71</v>
      </c>
    </row>
    <row r="28" spans="1:2" x14ac:dyDescent="0.25">
      <c r="A28" t="s">
        <v>72</v>
      </c>
      <c r="B28" s="28">
        <f>B14*B27</f>
        <v>66.1050644434933</v>
      </c>
    </row>
    <row r="29" spans="1:2" x14ac:dyDescent="0.25">
      <c r="A29" s="19" t="s">
        <v>73</v>
      </c>
      <c r="B29" s="12">
        <f>B28/B26-1</f>
        <v>1.1317337776037828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0.035698</v>
      </c>
      <c r="B5" s="31">
        <v>142.0387968009479</v>
      </c>
      <c r="C5" s="31">
        <v>173.27515435511782</v>
      </c>
      <c r="D5" s="31">
        <v>233.5402996143398</v>
      </c>
      <c r="E5" s="31">
        <v>399.2525926305235</v>
      </c>
      <c r="F5" s="31">
        <v>2936.468217292543</v>
      </c>
    </row>
    <row r="6" spans="1:6" x14ac:dyDescent="0.25">
      <c r="A6" s="30">
        <v>0.045698</v>
      </c>
      <c r="B6" s="31">
        <v>94.72591306113857</v>
      </c>
      <c r="C6" s="31">
        <v>104.96500280538616</v>
      </c>
      <c r="D6" s="31">
        <v>120.06707654359269</v>
      </c>
      <c r="E6" s="31">
        <v>144.67888927062276</v>
      </c>
      <c r="F6" s="31">
        <v>192.13434310204505</v>
      </c>
    </row>
    <row r="7" spans="1:6" x14ac:dyDescent="0.25">
      <c r="A7" s="30">
        <v>0.055698</v>
      </c>
      <c r="B7" s="31">
        <v>70.62172705885088</v>
      </c>
      <c r="C7" s="31">
        <v>74.86532462123813</v>
      </c>
      <c r="D7" s="32">
        <v>80.4370848703121</v>
      </c>
      <c r="E7" s="31">
        <v>88.1122603665951</v>
      </c>
      <c r="F7" s="31">
        <v>99.41521233861815</v>
      </c>
    </row>
    <row r="8" spans="1:6" x14ac:dyDescent="0.25">
      <c r="A8" s="30">
        <v>0.065698</v>
      </c>
      <c r="B8" s="31">
        <v>55.99473457796789</v>
      </c>
      <c r="C8" s="31">
        <v>57.89435646639276</v>
      </c>
      <c r="D8" s="31">
        <v>60.22154978236139</v>
      </c>
      <c r="E8" s="31">
        <v>63.15597645128016</v>
      </c>
      <c r="F8" s="31">
        <v>66.99434962365567</v>
      </c>
    </row>
    <row r="9" spans="1:6" x14ac:dyDescent="0.25">
      <c r="A9" s="30">
        <v>0.075698</v>
      </c>
      <c r="B9" s="31">
        <v>46.162381741393524</v>
      </c>
      <c r="C9" s="31">
        <v>46.98286242588709</v>
      </c>
      <c r="D9" s="31">
        <v>47.935015631894075</v>
      </c>
      <c r="E9" s="31">
        <v>49.06206180281905</v>
      </c>
      <c r="F9" s="31">
        <v>50.42846097290863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11815000000</v>
      </c>
      <c r="C5" s="18">
        <v>11704000000</v>
      </c>
      <c r="D5" s="18">
        <v>11677000000</v>
      </c>
      <c r="E5" s="18">
        <v>10726000000</v>
      </c>
      <c r="F5" s="8" t="s">
        <v>84</v>
      </c>
    </row>
    <row r="6" spans="1:6" x14ac:dyDescent="0.25">
      <c r="A6" t="s">
        <v>44</v>
      </c>
      <c r="B6" s="18">
        <v>1906000000</v>
      </c>
      <c r="C6" s="18">
        <v>2126000000</v>
      </c>
      <c r="D6" s="18">
        <v>1871000000</v>
      </c>
      <c r="E6" s="18">
        <v>1720000000</v>
      </c>
      <c r="F6" s="8" t="s">
        <v>85</v>
      </c>
    </row>
    <row r="7" spans="1:6" x14ac:dyDescent="0.25">
      <c r="A7" t="s">
        <v>86</v>
      </c>
      <c r="B7" s="18">
        <v>900000000</v>
      </c>
      <c r="C7" s="18">
        <v>875000000</v>
      </c>
      <c r="D7" s="18">
        <v>851000000</v>
      </c>
      <c r="E7" s="18">
        <v>788000000</v>
      </c>
      <c r="F7" s="8" t="s">
        <v>87</v>
      </c>
    </row>
    <row r="8" spans="1:6" x14ac:dyDescent="0.25">
      <c r="A8" t="s">
        <v>88</v>
      </c>
      <c r="B8" s="18">
        <v>788000000</v>
      </c>
      <c r="C8" s="18">
        <v>642000000</v>
      </c>
      <c r="D8" s="18">
        <v>630000000</v>
      </c>
      <c r="E8" s="18">
        <v>488000000</v>
      </c>
      <c r="F8" s="8" t="s">
        <v>89</v>
      </c>
    </row>
    <row r="9" spans="1:6" x14ac:dyDescent="0.25">
      <c r="A9" t="s">
        <v>90</v>
      </c>
      <c r="B9" s="18">
        <v>126000000</v>
      </c>
      <c r="C9" s="18">
        <v>-38000000</v>
      </c>
      <c r="D9" s="18">
        <v>-117000000</v>
      </c>
      <c r="E9" s="18">
        <v>-14000000</v>
      </c>
      <c r="F9" s="8" t="s">
        <v>91</v>
      </c>
    </row>
    <row r="10" spans="1:6" x14ac:dyDescent="0.25">
      <c r="A10" t="s">
        <v>92</v>
      </c>
      <c r="B10" s="18">
        <v>6343000000</v>
      </c>
      <c r="C10" s="18">
        <v>9544000000</v>
      </c>
      <c r="D10" s="18">
        <v>9524000000</v>
      </c>
      <c r="E10" s="18">
        <v>8660000000</v>
      </c>
      <c r="F10" s="8" t="s">
        <v>93</v>
      </c>
    </row>
    <row r="11" spans="1:6" x14ac:dyDescent="0.25">
      <c r="A11" t="s">
        <v>94</v>
      </c>
      <c r="B11" s="18">
        <v>1922000000</v>
      </c>
      <c r="C11" s="18">
        <v>1585000000</v>
      </c>
      <c r="D11" s="18">
        <v>1107000000</v>
      </c>
      <c r="E11" s="18">
        <v>351000000</v>
      </c>
      <c r="F11" s="8" t="s">
        <v>95</v>
      </c>
    </row>
    <row r="12" spans="1:6" x14ac:dyDescent="0.25">
      <c r="A12" t="s">
        <v>32</v>
      </c>
      <c r="B12" s="34">
        <v>553600000</v>
      </c>
      <c r="C12" s="34">
        <v>552700000</v>
      </c>
      <c r="D12" s="34">
        <v>552700000</v>
      </c>
      <c r="E12" s="34">
        <v>552700000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2026-09-19T00:06:23Z</dcterms:modified>
</cp:coreProperties>
</file>