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<sst xmlns="http://schemas.openxmlformats.org/spreadsheetml/2006/main" count="111" uniqueCount="99">
  <si>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American Tower Corporation (AMT)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</si>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</sst>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0.03340295998443743</v>
      </c>
    </row>
    <row r="7" spans="1:2" x14ac:dyDescent="0.25">
      <c r="A7" t="s">
        <v>5</v>
      </c>
      <c r="B7" s="6">
        <v>0.39346323656409954</v>
      </c>
    </row>
    <row r="8" spans="1:2" x14ac:dyDescent="0.25">
      <c r="A8" t="s">
        <v>6</v>
      </c>
      <c r="B8" s="6">
        <v>0.08021371042698755</v>
      </c>
    </row>
    <row r="9" spans="1:2" x14ac:dyDescent="0.25">
      <c r="A9" t="s">
        <v>7</v>
      </c>
      <c r="B9" s="6">
        <v>0.2644316138336646</v>
      </c>
    </row>
    <row r="10" spans="1:2" x14ac:dyDescent="0.25">
      <c r="A10" t="s">
        <v>8</v>
      </c>
      <c r="B10" s="6">
        <v>0.1721764846439835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17.86836932575888</v>
      </c>
    </row>
    <row r="14" spans="1:3" x14ac:dyDescent="0.25">
      <c r="A14" t="s">
        <v>12</v>
      </c>
      <c r="B14" s="6">
        <v>0.0909033101662168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0.92965</v>
      </c>
      <c r="C19" s="8" t="s">
        <v>19</v>
      </c>
    </row>
    <row r="20" spans="1:2" x14ac:dyDescent="0.25">
      <c r="A20" t="s">
        <v>20</v>
      </c>
      <c r="B20" s="10">
        <f>B17+B19*B18</f>
        <v>0.10111075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81067728896</v>
      </c>
    </row>
    <row r="23" spans="1:2" x14ac:dyDescent="0.25">
      <c r="A23" t="s">
        <v>24</v>
      </c>
      <c r="B23" s="11">
        <v>44963900000</v>
      </c>
    </row>
    <row r="24" spans="1:2" x14ac:dyDescent="0.25">
      <c r="A24" t="s">
        <v>25</v>
      </c>
      <c r="B24" s="10">
        <f>B22/(B22+B23)</f>
        <v>0.643233207458552</v>
      </c>
    </row>
    <row r="25" spans="1:2" x14ac:dyDescent="0.25">
      <c r="A25" t="s">
        <v>26</v>
      </c>
      <c r="B25" s="10">
        <f>1-B24</f>
        <v>0.35676679254144805</v>
      </c>
    </row>
    <row r="26" spans="1:2" x14ac:dyDescent="0.25">
      <c r="A26" t="s">
        <v>27</v>
      </c>
      <c r="B26" s="12">
        <f>B24*B20+B25*B21*(1-B8)</f>
        <v>0.08143868926468084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10644600000</v>
      </c>
      <c r="C29" s="8" t="s">
        <v>30</v>
      </c>
    </row>
    <row r="30" spans="1:2" x14ac:dyDescent="0.25">
      <c r="A30" t="s">
        <v>31</v>
      </c>
      <c r="B30" s="11">
        <v>43489100000</v>
      </c>
    </row>
    <row r="31" spans="1:2" x14ac:dyDescent="0.25">
      <c r="A31" t="s">
        <v>32</v>
      </c>
      <c r="B31" s="13">
        <v>468757000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0.03340295998443743</v>
      </c>
      <c r="C5" s="10">
        <f>Assumptions!B6</f>
        <v>0.03340295998443743</v>
      </c>
      <c r="D5" s="10">
        <f>Assumptions!B6</f>
        <v>0.03340295998443743</v>
      </c>
      <c r="E5" s="10">
        <f>Assumptions!B6</f>
        <v>0.03340295998443743</v>
      </c>
      <c r="F5" s="10">
        <f>Assumptions!B6</f>
        <v>0.03340295998443743</v>
      </c>
    </row>
    <row r="6" spans="1:6" x14ac:dyDescent="0.25">
      <c r="A6" t="s">
        <v>43</v>
      </c>
      <c r="B6" s="18">
        <f>Assumptions!B29*(1+B5)</f>
        <v>11000161147.850342</v>
      </c>
      <c r="C6" s="18">
        <f>B6*(1+C5)</f>
        <v>11367599090.49435</v>
      </c>
      <c r="D6" s="18">
        <f>C6*(1+D5)</f>
        <v>11747310548.03326</v>
      </c>
      <c r="E6" s="18">
        <f>D6*(1+E5)</f>
        <v>12139705492.193975</v>
      </c>
      <c r="F6" s="18">
        <f>E6*(1+F5)</f>
        <v>12545207588.972586</v>
      </c>
    </row>
    <row r="7" spans="1:6" x14ac:dyDescent="0.25">
      <c r="A7" t="s">
        <v>5</v>
      </c>
      <c r="B7" s="10">
        <f>Assumptions!B7</f>
        <v>0.39346323656409954</v>
      </c>
      <c r="C7" s="10">
        <f>Assumptions!B7</f>
        <v>0.39346323656409954</v>
      </c>
      <c r="D7" s="10">
        <f>Assumptions!B7</f>
        <v>0.39346323656409954</v>
      </c>
      <c r="E7" s="10">
        <f>Assumptions!B7</f>
        <v>0.39346323656409954</v>
      </c>
      <c r="F7" s="10">
        <f>Assumptions!B7</f>
        <v>0.39346323656409954</v>
      </c>
    </row>
    <row r="8" spans="1:6" x14ac:dyDescent="0.25">
      <c r="A8" t="s">
        <v>44</v>
      </c>
      <c r="B8" s="18">
        <f>B6*B7</f>
        <v>4328159007.959856</v>
      </c>
      <c r="C8" s="18">
        <f>C6*C7</f>
        <v>4472732330.109021</v>
      </c>
      <c r="D8" s="18">
        <f>D6*D7</f>
        <v>4622134829.152753</v>
      </c>
      <c r="E8" s="18">
        <f>E6*E7</f>
        <v>4776527813.893617</v>
      </c>
      <c r="F8" s="18">
        <f>F6*F7</f>
        <v>4936077981.325657</v>
      </c>
    </row>
    <row r="9" spans="1:6" x14ac:dyDescent="0.25">
      <c r="A9" t="s">
        <v>45</v>
      </c>
      <c r="B9" s="18">
        <f>B8*(1-Assumptions!B8)</f>
        <v>3980981314.6134067</v>
      </c>
      <c r="C9" s="18">
        <f>C8*(1-Assumptions!B8)</f>
        <v>4113957874.164231</v>
      </c>
      <c r="D9" s="18">
        <f>D8*(1-Assumptions!B8)</f>
        <v>4251376244.4126005</v>
      </c>
      <c r="E9" s="18">
        <f>E8*(1-Assumptions!B8)</f>
        <v>4393384794.983502</v>
      </c>
      <c r="F9" s="18">
        <f>F8*(1-Assumptions!B8)</f>
        <v>4540136851.486571</v>
      </c>
    </row>
    <row r="10" spans="1:6" x14ac:dyDescent="0.25">
      <c r="A10" t="s">
        <v>46</v>
      </c>
      <c r="B10" s="18">
        <f>B6*Assumptions!B9</f>
        <v>2908790364.756442</v>
      </c>
      <c r="C10" s="18">
        <f>C6*Assumptions!B9</f>
        <v>3005952572.913519</v>
      </c>
      <c r="D10" s="18">
        <f>D6*Assumptions!B9</f>
        <v>3106360286.4216657</v>
      </c>
      <c r="E10" s="18">
        <f>E6*Assumptions!B9</f>
        <v>3210121914.7662544</v>
      </c>
      <c r="F10" s="18">
        <f>F6*Assumptions!B9</f>
        <v>3317349488.6303573</v>
      </c>
    </row>
    <row r="11" spans="1:6" x14ac:dyDescent="0.25">
      <c r="A11" t="s">
        <v>47</v>
      </c>
      <c r="B11" s="18">
        <f>-B6*Assumptions!B10</f>
        <v>-1893969076.9541984</v>
      </c>
      <c r="C11" s="18">
        <f>-C6*Assumptions!B10</f>
        <v>-1957233250.2434614</v>
      </c>
      <c r="D11" s="18">
        <f>-D6*Assumptions!B10</f>
        <v>-2022610634.181554</v>
      </c>
      <c r="E11" s="18">
        <f>-E6*Assumptions!B10</f>
        <v>-2090171816.2592182</v>
      </c>
      <c r="F11" s="18">
        <f>-F6*Assumptions!B10</f>
        <v>-2159989741.7983236</v>
      </c>
    </row>
    <row r="12" spans="1:6" x14ac:dyDescent="0.25">
      <c r="A12" t="s">
        <v>48</v>
      </c>
      <c r="B12" s="18">
        <f>-(B6-Assumptions!B29)*Assumptions!B11</f>
        <v>-355561147.8503418</v>
      </c>
      <c r="C12" s="18">
        <f>-(C6-B6)*Assumptions!B11</f>
        <v>-367437942.64400864</v>
      </c>
      <c r="D12" s="18">
        <f>-(D6-C6)*Assumptions!B11</f>
        <v>-379711457.5389099</v>
      </c>
      <c r="E12" s="18">
        <f>-(E6-D6)*Assumptions!B11</f>
        <v>-392394944.1607151</v>
      </c>
      <c r="F12" s="18">
        <f>-(F6-E6)*Assumptions!B11</f>
        <v>-405502096.7786102</v>
      </c>
    </row>
    <row r="13" spans="1:6" x14ac:dyDescent="0.25">
      <c r="A13" s="19" t="s">
        <v>49</v>
      </c>
      <c r="B13" s="20">
        <f>B9+B10+B11+B12</f>
        <v>4640241454.565308</v>
      </c>
      <c r="C13" s="20">
        <f>C9+C10+C11+C12</f>
        <v>4795239254.190279</v>
      </c>
      <c r="D13" s="20">
        <f>D9+D10+D11+D12</f>
        <v>4955414439.113803</v>
      </c>
      <c r="E13" s="20">
        <f>E9+E10+E11+E12</f>
        <v>5120939949.3298235</v>
      </c>
      <c r="F13" s="20">
        <f>F9+F10+F11+F12</f>
        <v>5291994501.539994</v>
      </c>
    </row>
    <row r="14" spans="1:6" x14ac:dyDescent="0.25">
      <c r="A14" t="s">
        <v>50</v>
      </c>
      <c r="B14" s="21">
        <f>1/(1+Assumptions!$B$26)^(1-0.5*Assumptions!$B$32)</f>
        <v>0.9616101718879243</v>
      </c>
      <c r="C14" s="21">
        <f>1/(1+Assumptions!$B$26)^(2-0.5*Assumptions!$B$32)</f>
        <v>0.889195274252456</v>
      </c>
      <c r="D14" s="21">
        <f>1/(1+Assumptions!$B$26)^(3-0.5*Assumptions!$B$32)</f>
        <v>0.822233644014586</v>
      </c>
      <c r="E14" s="21">
        <f>1/(1+Assumptions!$B$26)^(4-0.5*Assumptions!$B$32)</f>
        <v>0.7603146180886684</v>
      </c>
      <c r="F14" s="21">
        <f>1/(1+Assumptions!$B$26)^(5-0.5*Assumptions!$B$32)</f>
        <v>0.7030584587330058</v>
      </c>
    </row>
    <row r="15" spans="1:6" x14ac:dyDescent="0.25">
      <c r="A15" s="19" t="s">
        <v>51</v>
      </c>
      <c r="B15" s="20">
        <f>B13*B14</f>
        <v>4462103382.726017</v>
      </c>
      <c r="C15" s="20">
        <f>C13*C14</f>
        <v>4263904083.735868</v>
      </c>
      <c r="D15" s="20">
        <f>D13*D14</f>
        <v>4074508471.8750377</v>
      </c>
      <c r="E15" s="20">
        <f>E13*E14</f>
        <v>3893525501.8297095</v>
      </c>
      <c r="F15" s="20">
        <f>F13*F14</f>
        <v>3720581497.8762493</v>
      </c>
    </row>
    <row r="17" spans="1:2" x14ac:dyDescent="0.25">
      <c r="A17" s="22" t="s">
        <v>52</v>
      </c>
      <c r="B17" s="23">
        <f>SUM(B15:F15)</f>
        <v>20414622938.042885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5291994501.539994</v>
      </c>
    </row>
    <row r="5" spans="1:2" x14ac:dyDescent="0.25">
      <c r="A5" t="s">
        <v>56</v>
      </c>
      <c r="B5" s="18">
        <f>IF(Assumptions!$B$33=0,B4,B4-Forecast!F11-Forecast!F10-Forecast!F12)</f>
        <v>4540136851.486571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0.27501748785921515</v>
      </c>
    </row>
    <row r="7" spans="1:2" x14ac:dyDescent="0.25">
      <c r="A7" t="s">
        <v>58</v>
      </c>
      <c r="B7" s="18">
        <f>-MAX(Forecast!F9,0)*B6</f>
        <v>-1248617031.4328835</v>
      </c>
    </row>
    <row r="8" spans="1:2" x14ac:dyDescent="0.25">
      <c r="A8" t="s">
        <v>59</v>
      </c>
      <c r="B8" s="18">
        <f>IF(OR(Assumptions!$B$33=0,Assumptions!B12&lt;=0),B5,MAX(B5+B7,0))</f>
        <v>3291519820.053688</v>
      </c>
    </row>
    <row r="9" spans="1:2" x14ac:dyDescent="0.25">
      <c r="A9" t="s">
        <v>60</v>
      </c>
      <c r="B9" s="18">
        <f>B8*(1+Assumptions!B12)/(Assumptions!B26-Assumptions!B12)</f>
        <v>59778280812.52675</v>
      </c>
    </row>
    <row r="10" spans="1:2" x14ac:dyDescent="0.25">
      <c r="A10" t="s">
        <v>61</v>
      </c>
      <c r="B10" s="18">
        <f>B9/(1+Assumptions!B26)^(5-0.5*Assumptions!B32)</f>
        <v>42027625973.76387</v>
      </c>
    </row>
    <row r="11" spans="1:2" x14ac:dyDescent="0.25">
      <c r="A11" t="s">
        <v>62</v>
      </c>
      <c r="B11" s="18">
        <f>Forecast!B17+B10</f>
        <v>62442248911.806755</v>
      </c>
    </row>
    <row r="12" spans="1:2" x14ac:dyDescent="0.25">
      <c r="A12" t="s">
        <v>63</v>
      </c>
      <c r="B12" s="18">
        <f>-Assumptions!B30</f>
        <v>-43489100000</v>
      </c>
    </row>
    <row r="13" spans="1:2" x14ac:dyDescent="0.25">
      <c r="A13" t="s">
        <v>64</v>
      </c>
      <c r="B13" s="18">
        <f>B11+B12</f>
        <v>18953148911.806755</v>
      </c>
    </row>
    <row r="14" spans="1:2" x14ac:dyDescent="0.25">
      <c r="A14" s="19" t="s">
        <v>65</v>
      </c>
      <c r="B14" s="24">
        <f>B13/Assumptions!B31</f>
        <v>40.43278054899821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8253427469.956015</v>
      </c>
    </row>
    <row r="18" spans="1:2" x14ac:dyDescent="0.25">
      <c r="A18" t="s">
        <v>60</v>
      </c>
      <c r="B18" s="18">
        <f>B17*Assumptions!B13</f>
        <v>147475290236.53778</v>
      </c>
    </row>
    <row r="19" spans="1:2" x14ac:dyDescent="0.25">
      <c r="A19" t="s">
        <v>61</v>
      </c>
      <c r="B19" s="18">
        <f>B18/(1+Assumptions!B26)^(5-0.5*Assumptions!B32)</f>
        <v>103683750254.90294</v>
      </c>
    </row>
    <row r="20" spans="1:2" x14ac:dyDescent="0.25">
      <c r="A20" t="s">
        <v>62</v>
      </c>
      <c r="B20" s="18">
        <f>Forecast!B17+B19</f>
        <v>124098373192.94583</v>
      </c>
    </row>
    <row r="21" spans="1:2" x14ac:dyDescent="0.25">
      <c r="A21" t="s">
        <v>63</v>
      </c>
      <c r="B21" s="18">
        <f>-Assumptions!B30</f>
        <v>-43489100000</v>
      </c>
    </row>
    <row r="22" spans="1:2" x14ac:dyDescent="0.25">
      <c r="A22" t="s">
        <v>64</v>
      </c>
      <c r="B22" s="18">
        <f>B20+B21</f>
        <v>80609273192.94583</v>
      </c>
    </row>
    <row r="23" spans="1:2" x14ac:dyDescent="0.25">
      <c r="A23" s="19" t="s">
        <v>65</v>
      </c>
      <c r="B23" s="25">
        <f>B22/Assumptions!B31</f>
        <v>171.96388148432095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173.98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40.43278054899821</v>
      </c>
    </row>
    <row r="29" spans="1:2" x14ac:dyDescent="0.25">
      <c r="A29" s="19" t="s">
        <v>73</v>
      </c>
      <c r="B29" s="12">
        <f>B28/B26-1</f>
        <v>-0.7676009854638567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0.061439</v>
      </c>
      <c r="B5" s="31">
        <v>87.95725643026427</v>
      </c>
      <c r="C5" s="31">
        <v>94.98500266379635</v>
      </c>
      <c r="D5" s="31">
        <v>103.8295883140523</v>
      </c>
      <c r="E5" s="31">
        <v>115.35785365110611</v>
      </c>
      <c r="F5" s="31">
        <v>131.09236742952373</v>
      </c>
    </row>
    <row r="6" spans="1:6" x14ac:dyDescent="0.25">
      <c r="A6" s="30">
        <v>0.071439</v>
      </c>
      <c r="B6" s="31">
        <v>58.38389792179377</v>
      </c>
      <c r="C6" s="31">
        <v>61.57981693264409</v>
      </c>
      <c r="D6" s="31">
        <v>65.37983719755258</v>
      </c>
      <c r="E6" s="31">
        <v>70.00262998780657</v>
      </c>
      <c r="F6" s="31">
        <v>75.7868870315045</v>
      </c>
    </row>
    <row r="7" spans="1:6" x14ac:dyDescent="0.25">
      <c r="A7" s="30">
        <v>0.081439</v>
      </c>
      <c r="B7" s="31">
        <v>37.63839438930071</v>
      </c>
      <c r="C7" s="31">
        <v>38.952068864594395</v>
      </c>
      <c r="D7" s="32">
        <v>40.432140847419234</v>
      </c>
      <c r="E7" s="31">
        <v>42.12713310479969</v>
      </c>
      <c r="F7" s="31">
        <v>44.10646582490372</v>
      </c>
    </row>
    <row r="8" spans="1:6" x14ac:dyDescent="0.25">
      <c r="A8" s="30">
        <v>0.091439</v>
      </c>
      <c r="B8" s="31">
        <v>22.343687114799632</v>
      </c>
      <c r="C8" s="31">
        <v>22.700928781738934</v>
      </c>
      <c r="D8" s="31">
        <v>23.0581704486782</v>
      </c>
      <c r="E8" s="31">
        <v>23.415412115617453</v>
      </c>
      <c r="F8" s="31">
        <v>23.772653782556706</v>
      </c>
    </row>
    <row r="9" spans="1:6" x14ac:dyDescent="0.25">
      <c r="A9" s="30">
        <v>0.101439</v>
      </c>
      <c r="B9" s="31">
        <v>11.650499741338482</v>
      </c>
      <c r="C9" s="31">
        <v>11.959574968928772</v>
      </c>
      <c r="D9" s="31">
        <v>12.268650196519028</v>
      </c>
      <c r="E9" s="31">
        <v>12.577725424109317</v>
      </c>
      <c r="F9" s="31">
        <v>12.886800651699591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10644600000</v>
      </c>
      <c r="C5" s="18">
        <v>10127200000</v>
      </c>
      <c r="D5" s="18">
        <v>10012200000</v>
      </c>
      <c r="E5" s="18">
        <v>9645400000</v>
      </c>
      <c r="F5" s="8" t="s">
        <v>84</v>
      </c>
    </row>
    <row r="6" spans="1:6" x14ac:dyDescent="0.25">
      <c r="A6" t="s">
        <v>44</v>
      </c>
      <c r="B6" s="18">
        <v>4929200000</v>
      </c>
      <c r="C6" s="18">
        <v>4603000000</v>
      </c>
      <c r="D6" s="18">
        <v>3536800000</v>
      </c>
      <c r="E6" s="18">
        <v>2922700000</v>
      </c>
      <c r="F6" s="8" t="s">
        <v>85</v>
      </c>
    </row>
    <row r="7" spans="1:6" x14ac:dyDescent="0.25">
      <c r="A7" t="s">
        <v>86</v>
      </c>
      <c r="B7" s="18">
        <v>2041600000</v>
      </c>
      <c r="C7" s="18">
        <v>2124800000</v>
      </c>
      <c r="D7" s="18">
        <v>3086500000</v>
      </c>
      <c r="E7" s="18">
        <v>3355100000</v>
      </c>
      <c r="F7" s="8" t="s">
        <v>87</v>
      </c>
    </row>
    <row r="8" spans="1:6" x14ac:dyDescent="0.25">
      <c r="A8" t="s">
        <v>88</v>
      </c>
      <c r="B8" s="18">
        <v>1680400000</v>
      </c>
      <c r="C8" s="18">
        <v>1590000000</v>
      </c>
      <c r="D8" s="18">
        <v>1798100000</v>
      </c>
      <c r="E8" s="18">
        <v>1873600000</v>
      </c>
      <c r="F8" s="8" t="s">
        <v>89</v>
      </c>
    </row>
    <row r="9" spans="1:6" x14ac:dyDescent="0.25">
      <c r="A9" t="s">
        <v>90</v>
      </c>
      <c r="B9" s="18">
        <v>166600000</v>
      </c>
      <c r="C9" s="18">
        <v>386500000</v>
      </c>
      <c r="D9" s="18">
        <v>813900000</v>
      </c>
      <c r="E9" s="18">
        <v>1619200000</v>
      </c>
      <c r="F9" s="8" t="s">
        <v>91</v>
      </c>
    </row>
    <row r="10" spans="1:6" x14ac:dyDescent="0.25">
      <c r="A10" t="s">
        <v>92</v>
      </c>
      <c r="B10" s="18">
        <v>44963900000</v>
      </c>
      <c r="C10" s="18">
        <v>43954100000</v>
      </c>
      <c r="D10" s="18">
        <v>46307000000</v>
      </c>
      <c r="E10" s="18">
        <v>47051000000</v>
      </c>
      <c r="F10" s="8" t="s">
        <v>93</v>
      </c>
    </row>
    <row r="11" spans="1:6" x14ac:dyDescent="0.25">
      <c r="A11" t="s">
        <v>94</v>
      </c>
      <c r="B11" s="18">
        <v>1474800000</v>
      </c>
      <c r="C11" s="18">
        <v>1999600000</v>
      </c>
      <c r="D11" s="18">
        <v>1753700000</v>
      </c>
      <c r="E11" s="18">
        <v>2028400000</v>
      </c>
      <c r="F11" s="8" t="s">
        <v>95</v>
      </c>
    </row>
    <row r="12" spans="1:6" x14ac:dyDescent="0.25">
      <c r="A12" t="s">
        <v>32</v>
      </c>
      <c r="B12" s="34">
        <v>468757000</v>
      </c>
      <c r="C12" s="34">
        <v>468120000</v>
      </c>
      <c r="D12" s="34">
        <v>467162000</v>
      </c>
      <c r="E12" s="34">
        <v>462750000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2026-09-19T01:03:26Z</dcterms:modified>
</cp:coreProperties>
</file>