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<sst xmlns="http://schemas.openxmlformats.org/spreadsheetml/2006/main" count="113" uniqueCount="101">
  <si>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Air Products and Chemicals, Inc. (APD)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</si>
  <si>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</si>
  <si>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</si>
  <si>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</si>
  <si>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</si>
  <si>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</si>
  <si>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</si>
  <si>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</si>
  <si>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</si>
  <si>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</si>
  <si>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</si>
  <si>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</si>
  <si>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</si>
  <si>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</si>
  <si>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</si>
  <si>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</si>
  <si>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</si>
  <si>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</si>
  <si>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</si>
  <si>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</si>
  <si>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</si>
  <si>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</si>
  <si>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</si>
  <si>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</si>
  <si>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</si>
  <si>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</si>
  <si>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</si>
  <si>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</si>
  <si>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</si>
  <si>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</si>
  <si>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</si>
  <si>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</si>
  <si>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</si>
  <si>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</si>
  <si>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</si>
  <si>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</si>
  <si>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</si>
  <si>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</si>
  <si>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</si>
  <si>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</si>
  <si>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</si>
  <si>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</si>
  <si>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</si>
  <si>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</si>
  <si>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</si>
  <si>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</si>
  <si>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</si>
  <si>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</si>
  <si>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</si>
  <si>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</si>
  <si>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</si>
  <si>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</si>
  <si>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</si>
  <si>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</si>
  <si>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</si>
  <si>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</si>
  <si>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</si>
  <si>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</si>
  <si>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</si>
  <si>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</si>
  <si>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</si>
  <si>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</si>
  <si>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</si>
  <si>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</si>
  <si>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</si>
  <si>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</si>
  <si>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</si>
  <si>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</si>
  <si>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</si>
  <si>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</si>
  <si>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</si>
  <si>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</si>
  <si>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</si>
  <si>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</si>
  <si>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</si>
  <si>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</si>
  <si>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</si>
  <si>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</si>
  <si>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</si>
  <si>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</si>
  <si>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</si>
  <si>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</si>
  <si>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</si>
  <si>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</si>
  <si>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</si>
  <si>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</si>
  <si>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</si>
  <si>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</si>
  <si>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</si>
  <si>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</si>
  <si>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</si>
  <si>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</si>
  <si>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</si>
  <si>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</si>
  <si>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</si>
  <si>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</si>
  <si>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</si>
  <si>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</si>
  <si>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</si>
  <si>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43.6% of revenue against depreciation of 11.6%.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</si>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</sst>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-0.01766923192508929</v>
      </c>
    </row>
    <row r="7" spans="1:2" x14ac:dyDescent="0.25">
      <c r="A7" t="s">
        <v>5</v>
      </c>
      <c r="B7" s="6">
        <v>0.2227413371505276</v>
      </c>
    </row>
    <row r="8" spans="1:2" x14ac:dyDescent="0.25">
      <c r="A8" t="s">
        <v>6</v>
      </c>
      <c r="B8" s="6">
        <v>0.19122953094643352</v>
      </c>
    </row>
    <row r="9" spans="1:2" x14ac:dyDescent="0.25">
      <c r="A9" t="s">
        <v>7</v>
      </c>
      <c r="B9" s="6">
        <v>0.11576226014524406</v>
      </c>
    </row>
    <row r="10" spans="1:2" x14ac:dyDescent="0.25">
      <c r="A10" t="s">
        <v>8</v>
      </c>
      <c r="B10" s="6">
        <v>0.4356798063880647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17.927102761160512</v>
      </c>
    </row>
    <row r="14" spans="1:3" x14ac:dyDescent="0.25">
      <c r="A14" t="s">
        <v>12</v>
      </c>
      <c r="B14" s="6">
        <v>0.08341129076596306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0.83518</v>
      </c>
      <c r="C19" s="8" t="s">
        <v>19</v>
      </c>
    </row>
    <row r="20" spans="1:2" x14ac:dyDescent="0.25">
      <c r="A20" t="s">
        <v>20</v>
      </c>
      <c r="B20" s="10">
        <f>B17+B19*B18</f>
        <v>0.0959149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63282774016</v>
      </c>
    </row>
    <row r="23" spans="1:2" x14ac:dyDescent="0.25">
      <c r="A23" t="s">
        <v>24</v>
      </c>
      <c r="B23" s="11">
        <v>18406200000</v>
      </c>
    </row>
    <row r="24" spans="1:2" x14ac:dyDescent="0.25">
      <c r="A24" t="s">
        <v>25</v>
      </c>
      <c r="B24" s="10">
        <f>B22/(B22+B23)</f>
        <v>0.774679505750741</v>
      </c>
    </row>
    <row r="25" spans="1:2" x14ac:dyDescent="0.25">
      <c r="A25" t="s">
        <v>26</v>
      </c>
      <c r="B25" s="10">
        <f>1-B24</f>
        <v>0.22532049424925904</v>
      </c>
    </row>
    <row r="26" spans="1:2" x14ac:dyDescent="0.25">
      <c r="A26" t="s">
        <v>27</v>
      </c>
      <c r="B26" s="12">
        <f>B24*B20+B25*B21*(1-B8)</f>
        <v>0.08341129076596306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12037300000</v>
      </c>
      <c r="C29" s="8" t="s">
        <v>30</v>
      </c>
    </row>
    <row r="30" spans="1:2" x14ac:dyDescent="0.25">
      <c r="A30" t="s">
        <v>31</v>
      </c>
      <c r="B30" s="11">
        <v>16550200000</v>
      </c>
    </row>
    <row r="31" spans="1:2" x14ac:dyDescent="0.25">
      <c r="A31" t="s">
        <v>32</v>
      </c>
      <c r="B31" s="13">
        <v>222700000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-0.01766923192508929</v>
      </c>
      <c r="C5" s="10">
        <f>Assumptions!B6</f>
        <v>-0.01766923192508929</v>
      </c>
      <c r="D5" s="10">
        <f>Assumptions!B6</f>
        <v>-0.01766923192508929</v>
      </c>
      <c r="E5" s="10">
        <f>Assumptions!B6</f>
        <v>-0.01766923192508929</v>
      </c>
      <c r="F5" s="10">
        <f>Assumptions!B6</f>
        <v>-0.01766923192508929</v>
      </c>
    </row>
    <row r="6" spans="1:6" x14ac:dyDescent="0.25">
      <c r="A6" t="s">
        <v>43</v>
      </c>
      <c r="B6" s="18">
        <f>Assumptions!B29*(1+B5)</f>
        <v>11824610154.548122</v>
      </c>
      <c r="C6" s="18">
        <f>B6*(1+C5)</f>
        <v>11615678375.303646</v>
      </c>
      <c r="D6" s="18">
        <f>C6*(1+D5)</f>
        <v>11410438260.123161</v>
      </c>
      <c r="E6" s="18">
        <f>D6*(1+E5)</f>
        <v>11208824580.138132</v>
      </c>
      <c r="F6" s="18">
        <f>E6*(1+F5)</f>
        <v>11010773259.02403</v>
      </c>
    </row>
    <row r="7" spans="1:6" x14ac:dyDescent="0.25">
      <c r="A7" t="s">
        <v>5</v>
      </c>
      <c r="B7" s="10">
        <f>Assumptions!B7</f>
        <v>0.2227413371505276</v>
      </c>
      <c r="C7" s="10">
        <f>Assumptions!B7</f>
        <v>0.2227413371505276</v>
      </c>
      <c r="D7" s="10">
        <f>Assumptions!B7</f>
        <v>0.2227413371505276</v>
      </c>
      <c r="E7" s="10">
        <f>Assumptions!B7</f>
        <v>0.2227413371505276</v>
      </c>
      <c r="F7" s="10">
        <f>Assumptions!B7</f>
        <v>0.2227413371505276</v>
      </c>
    </row>
    <row r="8" spans="1:6" x14ac:dyDescent="0.25">
      <c r="A8" t="s">
        <v>44</v>
      </c>
      <c r="B8" s="18">
        <f>B6*B7</f>
        <v>2633829477.1077557</v>
      </c>
      <c r="C8" s="18">
        <f>C6*C7</f>
        <v>2587291733.225602</v>
      </c>
      <c r="D8" s="18">
        <f>D6*D7</f>
        <v>2541576275.533373</v>
      </c>
      <c r="E8" s="18">
        <f>E6*E7</f>
        <v>2496668574.865669</v>
      </c>
      <c r="F8" s="18">
        <f>F6*F7</f>
        <v>2452554358.776285</v>
      </c>
    </row>
    <row r="9" spans="1:6" x14ac:dyDescent="0.25">
      <c r="A9" t="s">
        <v>45</v>
      </c>
      <c r="B9" s="18">
        <f>B8*(1-Assumptions!B8)</f>
        <v>2130163501.6075492</v>
      </c>
      <c r="C9" s="18">
        <f>C8*(1-Assumptions!B8)</f>
        <v>2092525148.659285</v>
      </c>
      <c r="D9" s="18">
        <f>D8*(1-Assumptions!B8)</f>
        <v>2055551836.4985423</v>
      </c>
      <c r="E9" s="18">
        <f>E8*(1-Assumptions!B8)</f>
        <v>2019231814.365406</v>
      </c>
      <c r="F9" s="18">
        <f>F8*(1-Assumptions!B8)</f>
        <v>1983553539.126865</v>
      </c>
    </row>
    <row r="10" spans="1:6" x14ac:dyDescent="0.25">
      <c r="A10" t="s">
        <v>46</v>
      </c>
      <c r="B10" s="18">
        <f>B6*Assumptions!B9</f>
        <v>1368843596.8268943</v>
      </c>
      <c r="C10" s="18">
        <f>C6*Assumptions!B9</f>
        <v>1344657181.8453865</v>
      </c>
      <c r="D10" s="18">
        <f>D6*Assumptions!B9</f>
        <v>1320898122.2396233</v>
      </c>
      <c r="E10" s="18">
        <f>E6*Assumptions!B9</f>
        <v>1297558866.9683564</v>
      </c>
      <c r="F10" s="18">
        <f>F6*Assumptions!B9</f>
        <v>1274631998.4114366</v>
      </c>
    </row>
    <row r="11" spans="1:6" x14ac:dyDescent="0.25">
      <c r="A11" t="s">
        <v>47</v>
      </c>
      <c r="B11" s="18">
        <f>-B6*Assumptions!B10</f>
        <v>-5151743862.7478695</v>
      </c>
      <c r="C11" s="18">
        <f>-C6*Assumptions!B10</f>
        <v>-5060716505.618322</v>
      </c>
      <c r="D11" s="18">
        <f>-D6*Assumptions!B10</f>
        <v>-4971297531.973425</v>
      </c>
      <c r="E11" s="18">
        <f>-E6*Assumptions!B10</f>
        <v>-4883458522.912362</v>
      </c>
      <c r="F11" s="18">
        <f>-F6*Assumptions!B10</f>
        <v>-4797171561.67447</v>
      </c>
    </row>
    <row r="12" spans="1:6" x14ac:dyDescent="0.25">
      <c r="A12" t="s">
        <v>48</v>
      </c>
      <c r="B12" s="18">
        <f>-(B6-Assumptions!B29)*Assumptions!B11</f>
        <v>-212689845.4518776</v>
      </c>
      <c r="C12" s="18">
        <f>-(C6-B6)*Assumptions!B11</f>
        <v>-208931779.24447632</v>
      </c>
      <c r="D12" s="18">
        <f>-(D6-C6)*Assumptions!B11</f>
        <v>-205240115.18048477</v>
      </c>
      <c r="E12" s="18">
        <f>-(E6-D6)*Assumptions!B11</f>
        <v>-201613679.98502922</v>
      </c>
      <c r="F12" s="18">
        <f>-(F6-E6)*Assumptions!B11</f>
        <v>-198051321.1141014</v>
      </c>
    </row>
    <row r="13" spans="1:6" x14ac:dyDescent="0.25">
      <c r="A13" s="19" t="s">
        <v>49</v>
      </c>
      <c r="B13" s="20">
        <f>B9+B10+B11+B12</f>
        <v>-1865426609.7653036</v>
      </c>
      <c r="C13" s="20">
        <f>C9+C10+C11+C12</f>
        <v>-1832465954.358127</v>
      </c>
      <c r="D13" s="20">
        <f>D9+D10+D11+D12</f>
        <v>-1800087688.4157438</v>
      </c>
      <c r="E13" s="20">
        <f>E9+E10+E11+E12</f>
        <v>-1768281521.5636292</v>
      </c>
      <c r="F13" s="20">
        <f>F9+F10+F11+F12</f>
        <v>-1737037345.25027</v>
      </c>
    </row>
    <row r="14" spans="1:6" x14ac:dyDescent="0.25">
      <c r="A14" t="s">
        <v>50</v>
      </c>
      <c r="B14" s="21">
        <f>1/(1+Assumptions!$B$26)^(1-0.5*Assumptions!$B$32)</f>
        <v>0.9607343558906118</v>
      </c>
      <c r="C14" s="21">
        <f>1/(1+Assumptions!$B$26)^(2-0.5*Assumptions!$B$32)</f>
        <v>0.8867679006846796</v>
      </c>
      <c r="D14" s="21">
        <f>1/(1+Assumptions!$B$26)^(3-0.5*Assumptions!$B$32)</f>
        <v>0.8184960856903585</v>
      </c>
      <c r="E14" s="21">
        <f>1/(1+Assumptions!$B$26)^(4-0.5*Assumptions!$B$32)</f>
        <v>0.7554804834198178</v>
      </c>
      <c r="F14" s="21">
        <f>1/(1+Assumptions!$B$26)^(5-0.5*Assumptions!$B$32)</f>
        <v>0.6973164206971659</v>
      </c>
    </row>
    <row r="15" spans="1:6" x14ac:dyDescent="0.25">
      <c r="A15" s="19" t="s">
        <v>51</v>
      </c>
      <c r="B15" s="20">
        <f>B13*B14</f>
        <v>-1792179432.3940766</v>
      </c>
      <c r="C15" s="20">
        <f>C13*C14</f>
        <v>-1624971987.4223042</v>
      </c>
      <c r="D15" s="20">
        <f>D13*D14</f>
        <v>-1473364726.867692</v>
      </c>
      <c r="E15" s="20">
        <f>E13*E14</f>
        <v>-1335902178.7332215</v>
      </c>
      <c r="F15" s="20">
        <f>F13*F14</f>
        <v>-1211264664.2072256</v>
      </c>
    </row>
    <row r="17" spans="1:2" x14ac:dyDescent="0.25">
      <c r="A17" s="22" t="s">
        <v>52</v>
      </c>
      <c r="B17" s="23">
        <f>SUM(B15:F15)</f>
        <v>-7437682989.624519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-1737037345.25027</v>
      </c>
    </row>
    <row r="5" spans="1:2" x14ac:dyDescent="0.25">
      <c r="A5" t="s">
        <v>56</v>
      </c>
      <c r="B5" s="18">
        <f>IF(Assumptions!$B$33=0,B4,B4-Forecast!F11-Forecast!F10-Forecast!F12)</f>
        <v>2008213846.7318137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0.2997196155391656</v>
      </c>
    </row>
    <row r="7" spans="1:2" x14ac:dyDescent="0.25">
      <c r="A7" t="s">
        <v>58</v>
      </c>
      <c r="B7" s="18">
        <f>-MAX(Forecast!F9,0)*B6</f>
        <v>-601901082.062888</v>
      </c>
    </row>
    <row r="8" spans="1:2" x14ac:dyDescent="0.25">
      <c r="A8" t="s">
        <v>59</v>
      </c>
      <c r="B8" s="18">
        <f>IF(OR(Assumptions!$B$33=0,Assumptions!B12&lt;=0),B5,MAX(B5+B7,0))</f>
        <v>1406312764.6689258</v>
      </c>
    </row>
    <row r="9" spans="1:2" x14ac:dyDescent="0.25">
      <c r="A9" t="s">
        <v>60</v>
      </c>
      <c r="B9" s="18">
        <f>B8*(1+Assumptions!B12)/(Assumptions!B26-Assumptions!B12)</f>
        <v>24677944364.578407</v>
      </c>
    </row>
    <row r="10" spans="1:2" x14ac:dyDescent="0.25">
      <c r="A10" t="s">
        <v>61</v>
      </c>
      <c r="B10" s="18">
        <f>B9/(1+Assumptions!B26)^(5-0.5*Assumptions!B32)</f>
        <v>17208335834.47161</v>
      </c>
    </row>
    <row r="11" spans="1:2" x14ac:dyDescent="0.25">
      <c r="A11" t="s">
        <v>62</v>
      </c>
      <c r="B11" s="18">
        <f>Forecast!B17+B10</f>
        <v>9770652844.847092</v>
      </c>
    </row>
    <row r="12" spans="1:2" x14ac:dyDescent="0.25">
      <c r="A12" t="s">
        <v>63</v>
      </c>
      <c r="B12" s="18">
        <f>-Assumptions!B30</f>
        <v>-16550200000</v>
      </c>
    </row>
    <row r="13" spans="1:2" x14ac:dyDescent="0.25">
      <c r="A13" t="s">
        <v>64</v>
      </c>
      <c r="B13" s="18">
        <f>B11+B12</f>
        <v>-6779547155.152908</v>
      </c>
    </row>
    <row r="14" spans="1:2" x14ac:dyDescent="0.25">
      <c r="A14" s="19" t="s">
        <v>65</v>
      </c>
      <c r="B14" s="24">
        <f>B13/Assumptions!B31</f>
        <v>-30.442510799968154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3727186357.1877217</v>
      </c>
    </row>
    <row r="18" spans="1:2" x14ac:dyDescent="0.25">
      <c r="A18" t="s">
        <v>60</v>
      </c>
      <c r="B18" s="18">
        <f>B17*Assumptions!B13</f>
        <v>66817652835.2998</v>
      </c>
    </row>
    <row r="19" spans="1:2" x14ac:dyDescent="0.25">
      <c r="A19" t="s">
        <v>61</v>
      </c>
      <c r="B19" s="18">
        <f>B18/(1+Assumptions!B26)^(5-0.5*Assumptions!B32)</f>
        <v>46593046514.49709</v>
      </c>
    </row>
    <row r="20" spans="1:2" x14ac:dyDescent="0.25">
      <c r="A20" t="s">
        <v>62</v>
      </c>
      <c r="B20" s="18">
        <f>Forecast!B17+B19</f>
        <v>39155363524.872574</v>
      </c>
    </row>
    <row r="21" spans="1:2" x14ac:dyDescent="0.25">
      <c r="A21" t="s">
        <v>63</v>
      </c>
      <c r="B21" s="18">
        <f>-Assumptions!B30</f>
        <v>-16550200000</v>
      </c>
    </row>
    <row r="22" spans="1:2" x14ac:dyDescent="0.25">
      <c r="A22" t="s">
        <v>64</v>
      </c>
      <c r="B22" s="18">
        <f>B20+B21</f>
        <v>22605163524.872574</v>
      </c>
    </row>
    <row r="23" spans="1:2" x14ac:dyDescent="0.25">
      <c r="A23" s="19" t="s">
        <v>65</v>
      </c>
      <c r="B23" s="25">
        <f>B22/Assumptions!B31</f>
        <v>101.50500011168646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284.18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-30.442510799968154</v>
      </c>
    </row>
    <row r="29" spans="1:2" x14ac:dyDescent="0.25">
      <c r="A29" s="19" t="s">
        <v>73</v>
      </c>
      <c r="B29" s="12">
        <f>B28/B26-1</f>
        <v>-1.107124043915716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0.063411</v>
      </c>
      <c r="B5" s="31">
        <v>8.304602345708668</v>
      </c>
      <c r="C5" s="31">
        <v>12.817868034674426</v>
      </c>
      <c r="D5" s="31">
        <v>18.399035490343792</v>
      </c>
      <c r="E5" s="31">
        <v>25.527543415555915</v>
      </c>
      <c r="F5" s="31">
        <v>35.0203326798028</v>
      </c>
    </row>
    <row r="6" spans="1:6" x14ac:dyDescent="0.25">
      <c r="A6" s="30">
        <v>0.073411</v>
      </c>
      <c r="B6" s="31">
        <v>-15.074044975781872</v>
      </c>
      <c r="C6" s="31">
        <v>-13.362491189947475</v>
      </c>
      <c r="D6" s="31">
        <v>-11.378856405568605</v>
      </c>
      <c r="E6" s="31">
        <v>-9.029127239443493</v>
      </c>
      <c r="F6" s="31">
        <v>-6.1703390271221945</v>
      </c>
    </row>
    <row r="7" spans="1:6" x14ac:dyDescent="0.25">
      <c r="A7" s="30">
        <v>0.083411</v>
      </c>
      <c r="B7" s="31">
        <v>-31.1960394131063</v>
      </c>
      <c r="C7" s="31">
        <v>-30.81910409370002</v>
      </c>
      <c r="D7" s="32">
        <v>-30.442168774293773</v>
      </c>
      <c r="E7" s="31">
        <v>-30.065233454887508</v>
      </c>
      <c r="F7" s="31">
        <v>-29.68829813548128</v>
      </c>
    </row>
    <row r="8" spans="1:6" x14ac:dyDescent="0.25">
      <c r="A8" s="30">
        <v>0.093411</v>
      </c>
      <c r="B8" s="31">
        <v>-41.45780528269785</v>
      </c>
      <c r="C8" s="31">
        <v>-41.134854568713976</v>
      </c>
      <c r="D8" s="31">
        <v>-40.811903854730126</v>
      </c>
      <c r="E8" s="31">
        <v>-40.48895314074624</v>
      </c>
      <c r="F8" s="31">
        <v>-40.16600242676238</v>
      </c>
    </row>
    <row r="9" spans="1:6" x14ac:dyDescent="0.25">
      <c r="A9" s="30">
        <v>0.103411</v>
      </c>
      <c r="B9" s="31">
        <v>-49.50341007486852</v>
      </c>
      <c r="C9" s="31">
        <v>-49.22339906011281</v>
      </c>
      <c r="D9" s="31">
        <v>-48.9433880453571</v>
      </c>
      <c r="E9" s="31">
        <v>-48.66337703060138</v>
      </c>
      <c r="F9" s="31">
        <v>-48.38336601584567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12037300000</v>
      </c>
      <c r="C5" s="18">
        <v>12100600000</v>
      </c>
      <c r="D5" s="18">
        <v>12600000000</v>
      </c>
      <c r="E5" s="18">
        <v>12698600000</v>
      </c>
      <c r="F5" s="8" t="s">
        <v>84</v>
      </c>
    </row>
    <row r="6" spans="1:6" x14ac:dyDescent="0.25">
      <c r="A6" t="s">
        <v>44</v>
      </c>
      <c r="B6" s="18">
        <v>2889000000</v>
      </c>
      <c r="C6" s="18">
        <v>2947500000</v>
      </c>
      <c r="D6" s="18">
        <v>2739200000</v>
      </c>
      <c r="E6" s="18">
        <v>2412500000</v>
      </c>
      <c r="F6" s="8" t="s">
        <v>85</v>
      </c>
    </row>
    <row r="7" spans="1:6" x14ac:dyDescent="0.25">
      <c r="A7" t="s">
        <v>86</v>
      </c>
      <c r="B7" s="18">
        <v>1564200000</v>
      </c>
      <c r="C7" s="18">
        <v>1451100000</v>
      </c>
      <c r="D7" s="18">
        <v>1358300000</v>
      </c>
      <c r="E7" s="18">
        <v>1338200000</v>
      </c>
      <c r="F7" s="8" t="s">
        <v>87</v>
      </c>
    </row>
    <row r="8" spans="1:6" x14ac:dyDescent="0.25">
      <c r="A8" t="s">
        <v>88</v>
      </c>
      <c r="B8" s="18">
        <v>7022600000</v>
      </c>
      <c r="C8" s="18">
        <v>6796700000</v>
      </c>
      <c r="D8" s="18">
        <v>4626400000</v>
      </c>
      <c r="E8" s="18">
        <v>2926500000</v>
      </c>
      <c r="F8" s="8" t="s">
        <v>89</v>
      </c>
    </row>
    <row r="9" spans="1:6" x14ac:dyDescent="0.25">
      <c r="A9" t="s">
        <v>90</v>
      </c>
      <c r="B9" s="18">
        <v>851600000</v>
      </c>
      <c r="C9" s="18">
        <v>183000000</v>
      </c>
      <c r="D9" s="18">
        <v>424800000</v>
      </c>
      <c r="E9" s="18">
        <v>115800000</v>
      </c>
      <c r="F9" s="8" t="s">
        <v>91</v>
      </c>
    </row>
    <row r="10" spans="1:6" x14ac:dyDescent="0.25">
      <c r="A10" t="s">
        <v>92</v>
      </c>
      <c r="B10" s="18">
        <v>18406200000</v>
      </c>
      <c r="C10" s="18">
        <v>15006100000</v>
      </c>
      <c r="D10" s="18">
        <v>11031600000</v>
      </c>
      <c r="E10" s="18">
        <v>8326900000</v>
      </c>
      <c r="F10" s="8" t="s">
        <v>93</v>
      </c>
    </row>
    <row r="11" spans="1:6" x14ac:dyDescent="0.25">
      <c r="A11" t="s">
        <v>94</v>
      </c>
      <c r="B11" s="18">
        <v>1856000000</v>
      </c>
      <c r="C11" s="18">
        <v>2984700000</v>
      </c>
      <c r="D11" s="18">
        <v>1949200000</v>
      </c>
      <c r="E11" s="18">
        <v>3301700000</v>
      </c>
      <c r="F11" s="8" t="s">
        <v>95</v>
      </c>
    </row>
    <row r="12" spans="1:6" x14ac:dyDescent="0.25">
      <c r="A12" t="s">
        <v>32</v>
      </c>
      <c r="B12" s="34">
        <v>222700000</v>
      </c>
      <c r="C12" s="34">
        <v>222800000</v>
      </c>
      <c r="D12" s="34">
        <v>222700000</v>
      </c>
      <c r="E12" s="34">
        <v>222500000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2026-09-19T01:04:03Z</dcterms:modified>
</cp:coreProperties>
</file>