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<sst xmlns="http://schemas.openxmlformats.org/spreadsheetml/2006/main" count="70" uniqueCount="67">
  <si>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Apollo Global Management, Inc. (APO)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</si>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</sst>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1.3316500000000002</v>
      </c>
    </row>
    <row r="9" spans="1:2" x14ac:dyDescent="0.25">
      <c r="A9" t="s">
        <v>8</v>
      </c>
      <c r="B9" s="8">
        <f>B6+B8*B7</f>
        <v>0.10526879500000001</v>
      </c>
    </row>
    <row r="10" spans="1:2" x14ac:dyDescent="0.25">
      <c r="A10" t="s">
        <v>9</v>
      </c>
      <c r="B10" s="8">
        <f>MEDIAN('Source data'!B9:E9)</f>
        <v>0.2607148505456271</v>
      </c>
    </row>
    <row r="11" spans="1:2" x14ac:dyDescent="0.25">
      <c r="A11" t="s">
        <v>10</v>
      </c>
      <c r="B11" s="8">
        <f>IFERROR(MIN(MAX(MEDIAN('Source data'!B10:E10),0),1),0)</f>
        <v>0.3606308765544434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21943000000</v>
      </c>
    </row>
    <row r="15" spans="1:2" x14ac:dyDescent="0.25">
      <c r="A15" t="s">
        <v>14</v>
      </c>
      <c r="B15" s="10">
        <f>'Source data'!B8</f>
        <v>593657223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0.16669302546259687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0.25464336549106437</v>
      </c>
      <c r="C22" s="8">
        <f>$B$10+($B$18-$B$10)*C21/$B$16</f>
        <v>0.2485718804365017</v>
      </c>
      <c r="D22" s="8">
        <f>$B$10+($B$18-$B$10)*D21/$B$16</f>
        <v>0.24250039538193896</v>
      </c>
      <c r="E22" s="8">
        <f>$B$10+($B$18-$B$10)*E21/$B$16</f>
        <v>0.23642891032737626</v>
      </c>
      <c r="F22" s="8">
        <f>$B$10+($B$18-$B$10)*F21/$B$16</f>
        <v>0.23035742527281355</v>
      </c>
      <c r="G22" s="8">
        <f>$B$10+($B$18-$B$10)*G21/$B$16</f>
        <v>0.22428594021825085</v>
      </c>
      <c r="H22" s="8">
        <f>$B$10+($B$18-$B$10)*H21/$B$16</f>
        <v>0.21821445516368815</v>
      </c>
      <c r="I22" s="8">
        <f>$B$10+($B$18-$B$10)*I21/$B$16</f>
        <v>0.21214297010912542</v>
      </c>
      <c r="J22" s="8">
        <f>$B$10+($B$18-$B$10)*J21/$B$16</f>
        <v>0.20607148505456271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0.15252372291633717</v>
      </c>
      <c r="C23" s="8">
        <f>$B$17+($B$13-$B$17)*C21/$B$16</f>
        <v>0.1383544203700775</v>
      </c>
      <c r="D23" s="8">
        <f>$B$17+($B$13-$B$17)*D21/$B$16</f>
        <v>0.1241851178238178</v>
      </c>
      <c r="E23" s="8">
        <f>$B$17+($B$13-$B$17)*E21/$B$16</f>
        <v>0.11001581527755812</v>
      </c>
      <c r="F23" s="8">
        <f>$B$17+($B$13-$B$17)*F21/$B$16</f>
        <v>0.09584651273129843</v>
      </c>
      <c r="G23" s="8">
        <f>$B$17+($B$13-$B$17)*G21/$B$16</f>
        <v>0.08167721018503875</v>
      </c>
      <c r="H23" s="8">
        <f>$B$17+($B$13-$B$17)*H21/$B$16</f>
        <v>0.06750790763877906</v>
      </c>
      <c r="I23" s="8">
        <f>$B$17+($B$13-$B$17)*I21/$B$16</f>
        <v>0.053338605092519364</v>
      </c>
      <c r="J23" s="8">
        <f>$B$17+($B$13-$B$17)*J21/$B$16</f>
        <v>0.039169302546259666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21943000000</v>
      </c>
      <c r="C24" s="9">
        <f>B24*(1+B23)</f>
        <v>25289828051.953186</v>
      </c>
      <c r="D24" s="9">
        <f>C24*(1+C23)</f>
        <v>28788787553.340096</v>
      </c>
      <c r="E24" s="9">
        <f>D24*(1+D23)</f>
        <v>32363926527.656494</v>
      </c>
      <c r="F24" s="9">
        <f>E24*(1+E23)</f>
        <v>35924470290.17961</v>
      </c>
      <c r="G24" s="9">
        <f>F24*(1+F23)</f>
        <v>39367705489.21246</v>
      </c>
      <c r="H24" s="9">
        <f>G24*(1+G23)</f>
        <v>42583149844.95757</v>
      </c>
      <c r="I24" s="9">
        <f>H24*(1+H23)</f>
        <v>45457849191.659256</v>
      </c>
      <c r="J24" s="9">
        <f>I24*(1+I23)</f>
        <v>47882507458.04847</v>
      </c>
      <c r="K24" s="9">
        <f>J24*(1+J23)</f>
        <v>49758031879.346306</v>
      </c>
    </row>
    <row r="25" spans="1:11" x14ac:dyDescent="0.25">
      <c r="A25" t="s">
        <v>33</v>
      </c>
      <c r="B25" s="9">
        <f>(B22-$B$9)*B24</f>
        <v>3277726200.2854247</v>
      </c>
      <c r="C25" s="9">
        <f>(C22-$B$9)*C24</f>
        <v>3624110390.003484</v>
      </c>
      <c r="D25" s="9">
        <f>(D22-$B$9)*D24</f>
        <v>3950731389.0005054</v>
      </c>
      <c r="E25" s="9">
        <f>(E22-$B$9)*E24</f>
        <v>4244856335.8141575</v>
      </c>
      <c r="F25" s="9">
        <f>(F22-$B$9)*F24</f>
        <v>4493742781.874951</v>
      </c>
      <c r="G25" s="9">
        <f>(G22-$B$9)*G24</f>
        <v>4685431921.118931</v>
      </c>
      <c r="H25" s="9">
        <f>(H22-$B$9)*H24</f>
        <v>4809581971.087987</v>
      </c>
      <c r="I25" s="9">
        <f>(I22-$B$9)*I24</f>
        <v>4858270134.593606</v>
      </c>
      <c r="J25" s="9">
        <f>(J22-$B$9)*J24</f>
        <v>4826685558.328947</v>
      </c>
      <c r="K25" s="9">
        <f>(K22-$B$9)*K24</f>
        <v>4713638318.358891</v>
      </c>
    </row>
    <row r="26" spans="1:11" x14ac:dyDescent="0.25">
      <c r="A26" t="s">
        <v>34</v>
      </c>
      <c r="B26" s="14">
        <f>1/(1+$B$9)^B21</f>
        <v>0.904757290284306</v>
      </c>
      <c r="C26" s="14">
        <f>1/(1+$B$9)^C21</f>
        <v>0.8185857543225998</v>
      </c>
      <c r="D26" s="14">
        <f>1/(1+$B$9)^D21</f>
        <v>0.74062142894625</v>
      </c>
      <c r="E26" s="14">
        <f>1/(1+$B$9)^E21</f>
        <v>0.6700826371798998</v>
      </c>
      <c r="F26" s="14">
        <f>1/(1+$B$9)^F21</f>
        <v>0.6062621510814479</v>
      </c>
      <c r="G26" s="14">
        <f>1/(1+$B$9)^G21</f>
        <v>0.5485201010143852</v>
      </c>
      <c r="H26" s="14">
        <f>1/(1+$B$9)^H21</f>
        <v>0.49627756026024894</v>
      </c>
      <c r="I26" s="14">
        <f>1/(1+$B$9)^I21</f>
        <v>0.4490107406499692</v>
      </c>
      <c r="J26" s="14">
        <f>1/(1+$B$9)^J21</f>
        <v>0.40624574101901534</v>
      </c>
      <c r="K26" s="14">
        <f>1/(1+$B$9)^K21</f>
        <v>0.36755379583390424</v>
      </c>
    </row>
    <row r="27" spans="1:11" x14ac:dyDescent="0.25">
      <c r="A27" s="15" t="s">
        <v>35</v>
      </c>
      <c r="B27" s="16">
        <f>B25*B26</f>
        <v>2965546675.264115</v>
      </c>
      <c r="C27" s="16">
        <f>C25*C26</f>
        <v>2966645137.3493733</v>
      </c>
      <c r="D27" s="16">
        <f>D25*D26</f>
        <v>2925996326.7043576</v>
      </c>
      <c r="E27" s="16">
        <f>E25*E26</f>
        <v>2844404527.9521565</v>
      </c>
      <c r="F27" s="16">
        <f>F25*F26</f>
        <v>2724386165.346237</v>
      </c>
      <c r="G27" s="16">
        <f>G25*G26</f>
        <v>2570053590.668181</v>
      </c>
      <c r="H27" s="16">
        <f>H25*H26</f>
        <v>2386887606.4832253</v>
      </c>
      <c r="I27" s="16">
        <f>I25*I26</f>
        <v>2181415471.411501</v>
      </c>
      <c r="J27" s="16">
        <f>J25*J26</f>
        <v>1960820451.309123</v>
      </c>
      <c r="K27" s="16">
        <f>K25*K26</f>
        <v>1732515656.1009514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21943000000</v>
      </c>
    </row>
    <row r="31" spans="1:2" x14ac:dyDescent="0.25">
      <c r="A31" t="s">
        <v>38</v>
      </c>
      <c r="B31" s="9">
        <f>SUM(B27:K27)</f>
        <v>25258671608.589222</v>
      </c>
    </row>
    <row r="32" spans="1:2" x14ac:dyDescent="0.25">
      <c r="A32" t="s">
        <v>39</v>
      </c>
      <c r="B32" s="9">
        <f>K24*(1+K23)</f>
        <v>51001982676.329956</v>
      </c>
    </row>
    <row r="33" spans="1:2" x14ac:dyDescent="0.25">
      <c r="A33" t="s">
        <v>40</v>
      </c>
      <c r="B33" s="9">
        <f>(B18-B9)*B32</f>
        <v>4831479276.317862</v>
      </c>
    </row>
    <row r="34" spans="1:2" x14ac:dyDescent="0.25">
      <c r="A34" t="s">
        <v>41</v>
      </c>
      <c r="B34" s="9">
        <f>B33/(B9-B13)</f>
        <v>60191252108.84082</v>
      </c>
    </row>
    <row r="35" spans="1:2" x14ac:dyDescent="0.25">
      <c r="A35" t="s">
        <v>42</v>
      </c>
      <c r="B35" s="9">
        <f>B34*K26</f>
        <v>22123523188.599937</v>
      </c>
    </row>
    <row r="36" spans="1:2" x14ac:dyDescent="0.25">
      <c r="A36" s="15" t="s">
        <v>43</v>
      </c>
      <c r="B36" s="16">
        <f>B30+B31+B35</f>
        <v>69325194797.18915</v>
      </c>
    </row>
    <row r="37" spans="1:2" x14ac:dyDescent="0.25">
      <c r="A37" s="15" t="s">
        <v>44</v>
      </c>
      <c r="B37" s="17">
        <f>B36/B15</f>
        <v>116.77646984038995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119.46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116.77646984038995</v>
      </c>
    </row>
    <row r="43" spans="1:2" x14ac:dyDescent="0.25">
      <c r="A43" s="15" t="s">
        <v>48</v>
      </c>
      <c r="B43" s="21">
        <f>B42/B40-1</f>
        <v>-0.022463838603800856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2144000000</v>
      </c>
      <c r="C5" s="9">
        <v>3297000000</v>
      </c>
      <c r="D5" s="9">
        <v>3874000000</v>
      </c>
      <c r="E5" s="9">
        <v>-2923000000</v>
      </c>
      <c r="F5" s="6" t="s">
        <v>57</v>
      </c>
    </row>
    <row r="6" spans="1:6" x14ac:dyDescent="0.25">
      <c r="A6" t="s">
        <v>37</v>
      </c>
      <c r="B6" s="9">
        <v>21943000000</v>
      </c>
      <c r="C6" s="9">
        <v>15855000000</v>
      </c>
      <c r="D6" s="9">
        <v>12646000000</v>
      </c>
      <c r="E6" s="9">
        <v>6640000000</v>
      </c>
      <c r="F6" s="6" t="s">
        <v>58</v>
      </c>
    </row>
    <row r="7" spans="1:6" x14ac:dyDescent="0.25">
      <c r="A7" t="s">
        <v>59</v>
      </c>
      <c r="B7" s="9">
        <v>1298000000</v>
      </c>
      <c r="C7" s="9">
        <v>1189000000</v>
      </c>
      <c r="D7" s="9">
        <v>1034000000</v>
      </c>
      <c r="E7" s="9">
        <v>962000000</v>
      </c>
      <c r="F7" s="6" t="s">
        <v>60</v>
      </c>
    </row>
    <row r="8" spans="1:6" x14ac:dyDescent="0.25">
      <c r="A8" t="s">
        <v>14</v>
      </c>
      <c r="B8" s="10">
        <v>593657223</v>
      </c>
      <c r="C8" s="10">
        <v>604000000</v>
      </c>
      <c r="D8" s="10">
        <v>589000000</v>
      </c>
      <c r="E8" s="10">
        <v>584691775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0.13522548092084516</v>
      </c>
      <c r="C9" s="8">
        <f>IF(AND(ISNUMBER(C5),N(D6)&gt;0),C5/D6,"")</f>
        <v>0.2607148505456271</v>
      </c>
      <c r="D9" s="8">
        <f>IF(AND(ISNUMBER(D5),N(E6)&gt;0),D5/E6,"")</f>
        <v>0.583433734939759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0.605410447761194</v>
      </c>
      <c r="C10" s="8">
        <f>IF(AND(ISNUMBER(C9),N(C5)&gt;0,ISNUMBER(C7)),C7/C5,"")</f>
        <v>0.3606308765544434</v>
      </c>
      <c r="D10" s="8">
        <f>IF(AND(ISNUMBER(D9),N(D5)&gt;0,ISNUMBER(D7)),D7/D5,"")</f>
        <v>0.26690758905524004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