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<sst xmlns="http://schemas.openxmlformats.org/spreadsheetml/2006/main" count="112" uniqueCount="100">
  <si>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AppLovin Corporation (APP)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</si>
  <si>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</si>
  <si>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</si>
  <si>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</si>
  <si>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</si>
  <si>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</si>
  <si>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</si>
  <si>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</si>
  <si>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</si>
  <si>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</si>
  <si>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</si>
  <si>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</si>
  <si>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</si>
  <si>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</si>
  <si>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</si>
  <si>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</si>
  <si>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</si>
  <si>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</si>
  <si>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</si>
  <si>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</si>
  <si>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</si>
  <si>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</si>
  <si>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</si>
  <si>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</si>
  <si>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</si>
  <si>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</si>
  <si>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</si>
  <si>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</si>
  <si>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</si>
  <si>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</si>
  <si>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</si>
  <si>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</si>
  <si>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</si>
  <si>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</si>
  <si>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</si>
  <si>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</si>
  <si>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</si>
  <si>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</si>
  <si>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</si>
  <si>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</si>
  <si>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</si>
  <si>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</si>
  <si>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</si>
  <si>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</si>
  <si>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</si>
  <si>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</si>
  <si>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</si>
  <si>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</si>
  <si>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</si>
  <si>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</si>
  <si>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</si>
  <si>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</si>
  <si>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</si>
  <si>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</si>
  <si>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</si>
  <si>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</si>
  <si>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</si>
  <si>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</si>
  <si>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</si>
  <si>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</si>
  <si>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</si>
  <si>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</si>
  <si>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</si>
  <si>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</si>
  <si>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</si>
  <si>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</si>
  <si>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</si>
  <si>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</si>
  <si>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</si>
  <si>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</si>
  <si>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</si>
  <si>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</si>
  <si>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</si>
  <si>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</si>
  <si>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</si>
  <si>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</si>
  <si>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</si>
  <si>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</si>
  <si>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</si>
  <si>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</si>
  <si>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</si>
  <si>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</si>
  <si>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</si>
  <si>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</si>
  <si>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</si>
  <si>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</si>
  <si>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</si>
  <si>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</si>
  <si>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</si>
  <si>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</si>
  <si>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</si>
  <si>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</si>
  <si>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</si>
  <si>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</si>
  <si>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</si>
  <si>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</si>
  <si>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</si>
  <si>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</si>
  <si>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24.1x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</si>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</sst>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0.2483811324958407</v>
      </c>
    </row>
    <row r="7" spans="1:2" x14ac:dyDescent="0.25">
      <c r="A7" t="s">
        <v>5</v>
      </c>
      <c r="B7" s="6">
        <v>0.43817229101119026</v>
      </c>
    </row>
    <row r="8" spans="1:2" x14ac:dyDescent="0.25">
      <c r="A8" t="s">
        <v>6</v>
      </c>
      <c r="B8" s="6">
        <v>0.08727237929673326</v>
      </c>
    </row>
    <row r="9" spans="1:2" x14ac:dyDescent="0.25">
      <c r="A9" t="s">
        <v>7</v>
      </c>
      <c r="B9" s="6">
        <v>0.15860499941196834</v>
      </c>
    </row>
    <row r="10" spans="1:2" x14ac:dyDescent="0.25">
      <c r="A10" t="s">
        <v>8</v>
      </c>
      <c r="B10" s="6">
        <v>0.01200551467563269</v>
      </c>
    </row>
    <row r="11" spans="1:2" x14ac:dyDescent="0.25">
      <c r="A11" t="s">
        <v>9</v>
      </c>
      <c r="B11" s="6">
        <v>-0.0345298071175131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0.37926892752015834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1.99696</v>
      </c>
      <c r="C19" s="8" t="s">
        <v>19</v>
      </c>
    </row>
    <row r="20" spans="1:2" x14ac:dyDescent="0.25">
      <c r="A20" t="s">
        <v>20</v>
      </c>
      <c r="B20" s="10">
        <f>B17+B19*B18</f>
        <v>0.1598128</v>
      </c>
    </row>
    <row r="21" spans="1:3" x14ac:dyDescent="0.25">
      <c r="A21" t="s">
        <v>21</v>
      </c>
      <c r="B21" s="6">
        <v>0.0583196971103415</v>
      </c>
      <c r="C21" s="8" t="s">
        <v>22</v>
      </c>
    </row>
    <row r="22" spans="1:2" x14ac:dyDescent="0.25">
      <c r="A22" t="s">
        <v>23</v>
      </c>
      <c r="B22" s="11">
        <v>103489527808</v>
      </c>
    </row>
    <row r="23" spans="1:2" x14ac:dyDescent="0.25">
      <c r="A23" t="s">
        <v>24</v>
      </c>
      <c r="B23" s="11">
        <v>3544741000</v>
      </c>
    </row>
    <row r="24" spans="1:2" x14ac:dyDescent="0.25">
      <c r="A24" t="s">
        <v>25</v>
      </c>
      <c r="B24" s="10">
        <f>B22/(B22+B23)</f>
        <v>0.9668821860561442</v>
      </c>
    </row>
    <row r="25" spans="1:2" x14ac:dyDescent="0.25">
      <c r="A25" t="s">
        <v>26</v>
      </c>
      <c r="B25" s="10">
        <f>1-B24</f>
        <v>0.03311781394385582</v>
      </c>
    </row>
    <row r="26" spans="1:2" x14ac:dyDescent="0.25">
      <c r="A26" t="s">
        <v>27</v>
      </c>
      <c r="B26" s="12">
        <f>B24*B20+B25*B21*(1-B8)</f>
        <v>0.15628301060645505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5480717000</v>
      </c>
      <c r="C29" s="8" t="s">
        <v>30</v>
      </c>
    </row>
    <row r="30" spans="1:2" x14ac:dyDescent="0.25">
      <c r="A30" t="s">
        <v>31</v>
      </c>
      <c r="B30" s="11">
        <v>1057645000</v>
      </c>
    </row>
    <row r="31" spans="1:2" x14ac:dyDescent="0.25">
      <c r="A31" t="s">
        <v>32</v>
      </c>
      <c r="B31" s="13">
        <v>341970000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0.2483811324958407</v>
      </c>
      <c r="C5" s="10">
        <f>Assumptions!B6</f>
        <v>0.2483811324958407</v>
      </c>
      <c r="D5" s="10">
        <f>Assumptions!B6</f>
        <v>0.2483811324958407</v>
      </c>
      <c r="E5" s="10">
        <f>Assumptions!B6</f>
        <v>0.2483811324958407</v>
      </c>
      <c r="F5" s="10">
        <f>Assumptions!B6</f>
        <v>0.2483811324958407</v>
      </c>
    </row>
    <row r="6" spans="1:6" x14ac:dyDescent="0.25">
      <c r="A6" t="s">
        <v>43</v>
      </c>
      <c r="B6" s="18">
        <f>Assumptions!B29*(1+B5)</f>
        <v>6842023695.349207</v>
      </c>
      <c r="C6" s="18">
        <f>B6*(1+C5)</f>
        <v>8541453289.36342</v>
      </c>
      <c r="D6" s="18">
        <f>C6*(1+D5)</f>
        <v>10662989130.53583</v>
      </c>
      <c r="E6" s="18">
        <f>D6*(1+E5)</f>
        <v>13311474446.569159</v>
      </c>
      <c r="F6" s="18">
        <f>E6*(1+F5)</f>
        <v>16617793544.797451</v>
      </c>
    </row>
    <row r="7" spans="1:6" x14ac:dyDescent="0.25">
      <c r="A7" t="s">
        <v>5</v>
      </c>
      <c r="B7" s="10">
        <f>Assumptions!B7</f>
        <v>0.43817229101119026</v>
      </c>
      <c r="C7" s="10">
        <f>Assumptions!B7</f>
        <v>0.43817229101119026</v>
      </c>
      <c r="D7" s="10">
        <f>Assumptions!B7</f>
        <v>0.43817229101119026</v>
      </c>
      <c r="E7" s="10">
        <f>Assumptions!B7</f>
        <v>0.43817229101119026</v>
      </c>
      <c r="F7" s="10">
        <f>Assumptions!B7</f>
        <v>0.43817229101119026</v>
      </c>
    </row>
    <row r="8" spans="1:6" x14ac:dyDescent="0.25">
      <c r="A8" t="s">
        <v>44</v>
      </c>
      <c r="B8" s="18">
        <f>B6*B7</f>
        <v>2997985197.744012</v>
      </c>
      <c r="C8" s="18">
        <f>C6*C7</f>
        <v>3742628156.3654366</v>
      </c>
      <c r="D8" s="18">
        <f>D6*D7</f>
        <v>4672226376.354304</v>
      </c>
      <c r="E8" s="18">
        <f>E6*E7</f>
        <v>5832719254.990124</v>
      </c>
      <c r="F8" s="18">
        <f>F6*F7</f>
        <v>7281456669.074867</v>
      </c>
    </row>
    <row r="9" spans="1:6" x14ac:dyDescent="0.25">
      <c r="A9" t="s">
        <v>45</v>
      </c>
      <c r="B9" s="18">
        <f>B8*(1-Assumptions!B8)</f>
        <v>2736343896.4405046</v>
      </c>
      <c r="C9" s="18">
        <f>C8*(1-Assumptions!B8)</f>
        <v>3416000092.3364787</v>
      </c>
      <c r="D9" s="18">
        <f>D8*(1-Assumptions!B8)</f>
        <v>4264470063.8769097</v>
      </c>
      <c r="E9" s="18">
        <f>E8*(1-Assumptions!B8)</f>
        <v>5323683967.837266</v>
      </c>
      <c r="F9" s="18">
        <f>F8*(1-Assumptions!B8)</f>
        <v>6645986620.818638</v>
      </c>
    </row>
    <row r="10" spans="1:6" x14ac:dyDescent="0.25">
      <c r="A10" t="s">
        <v>46</v>
      </c>
      <c r="B10" s="18">
        <f>B6*Assumptions!B9</f>
        <v>1085179164.1775343</v>
      </c>
      <c r="C10" s="18">
        <f>C6*Assumptions!B9</f>
        <v>1354717193.9368403</v>
      </c>
      <c r="D10" s="18">
        <f>D6*Assumptions!B9</f>
        <v>1691203384.77846</v>
      </c>
      <c r="E10" s="18">
        <f>E6*Assumptions!B9</f>
        <v>2111266396.770533</v>
      </c>
      <c r="F10" s="18">
        <f>F6*Assumptions!B9</f>
        <v>2635665135.400811</v>
      </c>
    </row>
    <row r="11" spans="1:6" x14ac:dyDescent="0.25">
      <c r="A11" t="s">
        <v>47</v>
      </c>
      <c r="B11" s="18">
        <f>-B6*Assumptions!B10</f>
        <v>-82142015.88554151</v>
      </c>
      <c r="C11" s="18">
        <f>-C6*Assumptions!B10</f>
        <v>-102544542.81668365</v>
      </c>
      <c r="D11" s="18">
        <f>-D6*Assumptions!B10</f>
        <v>-128014672.49275976</v>
      </c>
      <c r="E11" s="18">
        <f>-E6*Assumptions!B10</f>
        <v>-159811101.82259557</v>
      </c>
      <c r="F11" s="18">
        <f>-F6*Assumptions!B10</f>
        <v>-199505164.2787</v>
      </c>
    </row>
    <row r="12" spans="1:6" x14ac:dyDescent="0.25">
      <c r="A12" t="s">
        <v>48</v>
      </c>
      <c r="B12" s="18">
        <f>-(B6-Assumptions!B29)*Assumptions!B11</f>
        <v>47005657.61818728</v>
      </c>
      <c r="C12" s="18">
        <f>-(C6-B6)*Assumptions!B11</f>
        <v>58680976.09110436</v>
      </c>
      <c r="D12" s="18">
        <f>-(D6-C6)*Assumptions!B11</f>
        <v>73256223.38857423</v>
      </c>
      <c r="E12" s="18">
        <f>-(E6-D6)*Assumptions!B11</f>
        <v>91451687.11619657</v>
      </c>
      <c r="F12" s="18">
        <f>-(F6-E6)*Assumptions!B11</f>
        <v>114166560.73077278</v>
      </c>
    </row>
    <row r="13" spans="1:6" x14ac:dyDescent="0.25">
      <c r="A13" s="19" t="s">
        <v>49</v>
      </c>
      <c r="B13" s="20">
        <f>B9+B10+B11+B12</f>
        <v>3786386702.350685</v>
      </c>
      <c r="C13" s="20">
        <f>C9+C10+C11+C12</f>
        <v>4726853719.54774</v>
      </c>
      <c r="D13" s="20">
        <f>D9+D10+D11+D12</f>
        <v>5900914999.551185</v>
      </c>
      <c r="E13" s="20">
        <f>E9+E10+E11+E12</f>
        <v>7366590949.901401</v>
      </c>
      <c r="F13" s="20">
        <f>F9+F10+F11+F12</f>
        <v>9196313152.67152</v>
      </c>
    </row>
    <row r="14" spans="1:6" x14ac:dyDescent="0.25">
      <c r="A14" t="s">
        <v>50</v>
      </c>
      <c r="B14" s="21">
        <f>1/(1+Assumptions!$B$26)^(1-0.5*Assumptions!$B$32)</f>
        <v>0.9299678348875896</v>
      </c>
      <c r="C14" s="21">
        <f>1/(1+Assumptions!$B$26)^(2-0.5*Assumptions!$B$32)</f>
        <v>0.8042735440693138</v>
      </c>
      <c r="D14" s="21">
        <f>1/(1+Assumptions!$B$26)^(3-0.5*Assumptions!$B$32)</f>
        <v>0.6955680717365925</v>
      </c>
      <c r="E14" s="21">
        <f>1/(1+Assumptions!$B$26)^(4-0.5*Assumptions!$B$32)</f>
        <v>0.6015552121377069</v>
      </c>
      <c r="F14" s="21">
        <f>1/(1+Assumptions!$B$26)^(5-0.5*Assumptions!$B$32)</f>
        <v>0.5202491142909721</v>
      </c>
    </row>
    <row r="15" spans="1:6" x14ac:dyDescent="0.25">
      <c r="A15" s="19" t="s">
        <v>51</v>
      </c>
      <c r="B15" s="20">
        <f>B13*B14</f>
        <v>3521217843.632227</v>
      </c>
      <c r="C15" s="20">
        <f>C13*C14</f>
        <v>3801683393.317879</v>
      </c>
      <c r="D15" s="20">
        <f>D13*D14</f>
        <v>4104488067.719353</v>
      </c>
      <c r="E15" s="20">
        <f>E13*E14</f>
        <v>4431411181.599648</v>
      </c>
      <c r="F15" s="20">
        <f>F13*F14</f>
        <v>4784373772.419776</v>
      </c>
    </row>
    <row r="17" spans="1:2" x14ac:dyDescent="0.25">
      <c r="A17" s="22" t="s">
        <v>52</v>
      </c>
      <c r="B17" s="23">
        <f>SUM(B15:F15)</f>
        <v>20643174258.688885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9196313152.67152</v>
      </c>
    </row>
    <row r="5" spans="1:2" x14ac:dyDescent="0.25">
      <c r="A5" t="s">
        <v>56</v>
      </c>
      <c r="B5" s="18">
        <f>IF(Assumptions!$B$33=0,B4,B4-Forecast!F11-Forecast!F10-Forecast!F12)</f>
        <v>9051630988.823572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0.0659162883800209</v>
      </c>
    </row>
    <row r="7" spans="1:2" x14ac:dyDescent="0.25">
      <c r="A7" t="s">
        <v>58</v>
      </c>
      <c r="B7" s="18">
        <f>-MAX(Forecast!F9,0)*B6</f>
        <v>-596649918.5688282</v>
      </c>
    </row>
    <row r="8" spans="1:2" x14ac:dyDescent="0.25">
      <c r="A8" t="s">
        <v>59</v>
      </c>
      <c r="B8" s="18">
        <f>IF(OR(Assumptions!$B$33=0,Assumptions!B12&lt;=0),B5,MAX(B5+B7,0))</f>
        <v>8454981070.254744</v>
      </c>
    </row>
    <row r="9" spans="1:2" x14ac:dyDescent="0.25">
      <c r="A9" t="s">
        <v>60</v>
      </c>
      <c r="B9" s="18">
        <f>B8*(1+Assumptions!B12)/(Assumptions!B26-Assumptions!B12)</f>
        <v>66012773145.415634</v>
      </c>
    </row>
    <row r="10" spans="1:2" x14ac:dyDescent="0.25">
      <c r="A10" t="s">
        <v>61</v>
      </c>
      <c r="B10" s="18">
        <f>B9/(1+Assumptions!B26)^(5-0.5*Assumptions!B32)</f>
        <v>34343086760.79335</v>
      </c>
    </row>
    <row r="11" spans="1:2" x14ac:dyDescent="0.25">
      <c r="A11" t="s">
        <v>62</v>
      </c>
      <c r="B11" s="18">
        <f>Forecast!B17+B10</f>
        <v>54986261019.48224</v>
      </c>
    </row>
    <row r="12" spans="1:2" x14ac:dyDescent="0.25">
      <c r="A12" t="s">
        <v>63</v>
      </c>
      <c r="B12" s="18">
        <f>-Assumptions!B30</f>
        <v>-1057645000</v>
      </c>
    </row>
    <row r="13" spans="1:2" x14ac:dyDescent="0.25">
      <c r="A13" t="s">
        <v>64</v>
      </c>
      <c r="B13" s="18">
        <f>B11+B12</f>
        <v>53928616019.48224</v>
      </c>
    </row>
    <row r="14" spans="1:2" x14ac:dyDescent="0.25">
      <c r="A14" s="19" t="s">
        <v>65</v>
      </c>
      <c r="B14" s="24">
        <f>B13/Assumptions!B31</f>
        <v>157.69984507261526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9917121804.475677</v>
      </c>
    </row>
    <row r="18" spans="1:2" x14ac:dyDescent="0.25">
      <c r="A18" t="s">
        <v>60</v>
      </c>
      <c r="B18" s="18">
        <f>B17*Assumptions!B13</f>
        <v>198342436089.51355</v>
      </c>
    </row>
    <row r="19" spans="1:2" x14ac:dyDescent="0.25">
      <c r="A19" t="s">
        <v>61</v>
      </c>
      <c r="B19" s="18">
        <f>B18/(1+Assumptions!B26)^(5-0.5*Assumptions!B32)</f>
        <v>103187476701.88316</v>
      </c>
    </row>
    <row r="20" spans="1:2" x14ac:dyDescent="0.25">
      <c r="A20" t="s">
        <v>62</v>
      </c>
      <c r="B20" s="18">
        <f>Forecast!B17+B19</f>
        <v>123830650960.57205</v>
      </c>
    </row>
    <row r="21" spans="1:2" x14ac:dyDescent="0.25">
      <c r="A21" t="s">
        <v>63</v>
      </c>
      <c r="B21" s="18">
        <f>-Assumptions!B30</f>
        <v>-1057645000</v>
      </c>
    </row>
    <row r="22" spans="1:2" x14ac:dyDescent="0.25">
      <c r="A22" t="s">
        <v>64</v>
      </c>
      <c r="B22" s="18">
        <f>B20+B21</f>
        <v>122773005960.57205</v>
      </c>
    </row>
    <row r="23" spans="1:2" x14ac:dyDescent="0.25">
      <c r="A23" s="19" t="s">
        <v>65</v>
      </c>
      <c r="B23" s="25">
        <f>B22/Assumptions!B31</f>
        <v>359.0168902552038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308.06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157.69984507261526</v>
      </c>
    </row>
    <row r="29" spans="1:2" x14ac:dyDescent="0.25">
      <c r="A29" s="19" t="s">
        <v>73</v>
      </c>
      <c r="B29" s="12">
        <f>B28/B26-1</f>
        <v>-0.48808723926308106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0.136283</v>
      </c>
      <c r="B5" s="31">
        <v>179.87816889587856</v>
      </c>
      <c r="C5" s="31">
        <v>183.91889498786176</v>
      </c>
      <c r="D5" s="31">
        <v>188.3050788213272</v>
      </c>
      <c r="E5" s="31">
        <v>193.085475758113</v>
      </c>
      <c r="F5" s="31">
        <v>198.31846871094692</v>
      </c>
    </row>
    <row r="6" spans="1:6" x14ac:dyDescent="0.25">
      <c r="A6" s="30">
        <v>0.146283</v>
      </c>
      <c r="B6" s="31">
        <v>165.0149431849198</v>
      </c>
      <c r="C6" s="31">
        <v>168.24471967574496</v>
      </c>
      <c r="D6" s="31">
        <v>171.72523203686723</v>
      </c>
      <c r="E6" s="31">
        <v>175.48882410233333</v>
      </c>
      <c r="F6" s="31">
        <v>179.57365260376577</v>
      </c>
    </row>
    <row r="7" spans="1:6" x14ac:dyDescent="0.25">
      <c r="A7" s="30">
        <v>0.156283</v>
      </c>
      <c r="B7" s="31">
        <v>152.289629221203</v>
      </c>
      <c r="C7" s="31">
        <v>154.90215819554408</v>
      </c>
      <c r="D7" s="32">
        <v>157.69985880061006</v>
      </c>
      <c r="E7" s="31">
        <v>160.70472587704364</v>
      </c>
      <c r="F7" s="31">
        <v>163.94238129328892</v>
      </c>
    </row>
    <row r="8" spans="1:6" x14ac:dyDescent="0.25">
      <c r="A8" s="30">
        <v>0.166283</v>
      </c>
      <c r="B8" s="31">
        <v>141.27703818835872</v>
      </c>
      <c r="C8" s="31">
        <v>143.4119427833608</v>
      </c>
      <c r="D8" s="31">
        <v>145.6855947546379</v>
      </c>
      <c r="E8" s="31">
        <v>148.11326534397466</v>
      </c>
      <c r="F8" s="31">
        <v>150.71255225458393</v>
      </c>
    </row>
    <row r="9" spans="1:6" x14ac:dyDescent="0.25">
      <c r="A9" s="30">
        <v>0.176283</v>
      </c>
      <c r="B9" s="31">
        <v>131.65748601038433</v>
      </c>
      <c r="C9" s="31">
        <v>133.4175170687648</v>
      </c>
      <c r="D9" s="31">
        <v>135.2827796053608</v>
      </c>
      <c r="E9" s="31">
        <v>137.2640641575092</v>
      </c>
      <c r="F9" s="31">
        <v>139.37368876937154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5480717000</v>
      </c>
      <c r="C5" s="18">
        <v>3224058000</v>
      </c>
      <c r="D5" s="18">
        <v>1841762000</v>
      </c>
      <c r="E5" s="18">
        <v>2817058000</v>
      </c>
      <c r="F5" s="8" t="s">
        <v>84</v>
      </c>
    </row>
    <row r="6" spans="1:6" x14ac:dyDescent="0.25">
      <c r="A6" t="s">
        <v>44</v>
      </c>
      <c r="B6" s="18">
        <v>4151914000</v>
      </c>
      <c r="C6" s="18">
        <v>1910956000</v>
      </c>
      <c r="D6" s="18">
        <v>772411000</v>
      </c>
      <c r="E6" s="18">
        <v>-47791000</v>
      </c>
      <c r="F6" s="8" t="s">
        <v>85</v>
      </c>
    </row>
    <row r="7" spans="1:6" x14ac:dyDescent="0.25">
      <c r="A7" t="s">
        <v>86</v>
      </c>
      <c r="B7" s="18">
        <v>194778000</v>
      </c>
      <c r="C7" s="18">
        <v>448680000</v>
      </c>
      <c r="D7" s="18">
        <v>489008000</v>
      </c>
      <c r="E7" s="18">
        <v>547084000</v>
      </c>
      <c r="F7" s="8" t="s">
        <v>87</v>
      </c>
    </row>
    <row r="8" spans="1:6" x14ac:dyDescent="0.25">
      <c r="A8" t="s">
        <v>88</v>
      </c>
      <c r="B8" s="18">
        <v>28318000</v>
      </c>
      <c r="C8" s="18">
        <v>25553000</v>
      </c>
      <c r="D8" s="18">
        <v>63899000</v>
      </c>
      <c r="E8" s="18">
        <v>662000</v>
      </c>
      <c r="F8" s="8" t="s">
        <v>89</v>
      </c>
    </row>
    <row r="9" spans="1:6" x14ac:dyDescent="0.25">
      <c r="A9" t="s">
        <v>90</v>
      </c>
      <c r="B9" s="18">
        <v>-77922000</v>
      </c>
      <c r="C9" s="18">
        <v>349539000</v>
      </c>
      <c r="D9" s="18">
        <v>208674000</v>
      </c>
      <c r="E9" s="18">
        <v>292439000</v>
      </c>
      <c r="F9" s="8" t="s">
        <v>91</v>
      </c>
    </row>
    <row r="10" spans="1:6" x14ac:dyDescent="0.25">
      <c r="A10" t="s">
        <v>92</v>
      </c>
      <c r="B10" s="18">
        <v>3544741000</v>
      </c>
      <c r="C10" s="18">
        <v>3554610000</v>
      </c>
      <c r="D10" s="18">
        <v>3177416000</v>
      </c>
      <c r="E10" s="18">
        <v>3280209000</v>
      </c>
      <c r="F10" s="8" t="s">
        <v>93</v>
      </c>
    </row>
    <row r="11" spans="1:6" x14ac:dyDescent="0.25">
      <c r="A11" t="s">
        <v>94</v>
      </c>
      <c r="B11" s="18">
        <v>2487096000</v>
      </c>
      <c r="C11" s="18">
        <v>697030000</v>
      </c>
      <c r="D11" s="18">
        <v>502152000</v>
      </c>
      <c r="E11" s="18">
        <v>1080484000</v>
      </c>
      <c r="F11" s="8" t="s">
        <v>95</v>
      </c>
    </row>
    <row r="12" spans="1:6" x14ac:dyDescent="0.25">
      <c r="A12" t="s">
        <v>32</v>
      </c>
      <c r="B12" s="34">
        <v>341970000</v>
      </c>
      <c r="C12" s="34">
        <v>347807555</v>
      </c>
      <c r="D12" s="34">
        <v>362589246</v>
      </c>
      <c r="E12" s="34">
        <v>371568011</v>
      </c>
      <c r="F12" s="8" t="s">
        <v>96</v>
      </c>
    </row>
    <row r="15" spans="1:1" x14ac:dyDescent="0.25">
      <c r="A15" s="19" t="s">
        <v>97</v>
      </c>
    </row>
    <row r="16" ht="38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2026-09-19T00:06:16Z</dcterms:modified>
</cp:coreProperties>
</file>