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<sst xmlns="http://schemas.openxmlformats.org/spreadsheetml/2006/main" count="114" uniqueCount="102">
  <si>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Asian Paints Limited (ASIANPAINT.NS)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</si>
  <si>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</si>
  <si>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</si>
  <si>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</si>
  <si>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</si>
  <si>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</si>
  <si>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</si>
  <si>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</si>
  <si>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</si>
  <si>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</si>
  <si>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</si>
  <si>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</si>
  <si>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</si>
  <si>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</si>
  <si>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</si>
  <si>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</si>
  <si>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</si>
  <si>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</si>
  <si>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</si>
  <si>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</si>
  <si>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</si>
  <si>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</si>
  <si>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</si>
  <si>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</si>
  <si>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</si>
  <si>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</si>
  <si>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</si>
  <si>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</si>
  <si>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</si>
  <si>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</si>
  <si>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</si>
  <si>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</si>
  <si>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</si>
  <si>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</si>
  <si>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</si>
  <si>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</si>
  <si>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</si>
  <si>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</si>
  <si>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</si>
  <si>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</si>
  <si>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</si>
  <si>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</si>
  <si>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</si>
  <si>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</si>
  <si>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</si>
  <si>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</si>
  <si>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</si>
  <si>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</si>
  <si>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</si>
  <si>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</si>
  <si>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</si>
  <si>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</si>
  <si>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</si>
  <si>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</si>
  <si>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</si>
  <si>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</si>
  <si>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</si>
  <si>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</si>
  <si>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</si>
  <si>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</si>
  <si>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</si>
  <si>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</si>
  <si>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</si>
  <si>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</si>
  <si>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</si>
  <si>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</si>
  <si>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</si>
  <si>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</si>
  <si>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</si>
  <si>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</si>
  <si>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</si>
  <si>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</si>
  <si>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</si>
  <si>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</si>
  <si>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</si>
  <si>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</si>
  <si>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</si>
  <si>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</si>
  <si>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</si>
  <si>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</si>
  <si>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</si>
  <si>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</si>
  <si>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</si>
  <si>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</si>
  <si>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</si>
  <si>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</si>
  <si>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</si>
  <si>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</si>
  <si>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</si>
  <si>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</si>
  <si>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</si>
  <si>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</si>
  <si>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</si>
  <si>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</si>
  <si>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</si>
  <si>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</si>
  <si>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</si>
  <si>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</si>
  <si>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5.2% of revenue against depreciation of 2.8%.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</si>
  <si>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</si>
  <si>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33.7x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</si>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</sst>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0.011045837431410632</v>
      </c>
    </row>
    <row r="7" spans="1:2" x14ac:dyDescent="0.25">
      <c r="A7" t="s">
        <v>5</v>
      </c>
      <c r="B7" s="6">
        <v>0.16395959494946233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0.028494229532954607</v>
      </c>
    </row>
    <row r="10" spans="1:2" x14ac:dyDescent="0.25">
      <c r="A10" t="s">
        <v>8</v>
      </c>
      <c r="B10" s="6">
        <v>0.05213127963575468</v>
      </c>
    </row>
    <row r="11" spans="1:2" x14ac:dyDescent="0.25">
      <c r="A11" t="s">
        <v>9</v>
      </c>
      <c r="B11" s="6">
        <v>-0.36081632653061224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0.2130033604306964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0.51894</v>
      </c>
      <c r="C19" s="8" t="s">
        <v>19</v>
      </c>
    </row>
    <row r="20" spans="1:2" x14ac:dyDescent="0.25">
      <c r="A20" t="s">
        <v>20</v>
      </c>
      <c r="B20" s="10">
        <f>B17+B19*B18</f>
        <v>0.10951520000000001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2349924876288</v>
      </c>
    </row>
    <row r="23" spans="1:2" x14ac:dyDescent="0.25">
      <c r="A23" t="s">
        <v>24</v>
      </c>
      <c r="B23" s="11">
        <v>39289300000</v>
      </c>
    </row>
    <row r="24" spans="1:2" x14ac:dyDescent="0.25">
      <c r="A24" t="s">
        <v>25</v>
      </c>
      <c r="B24" s="10">
        <f>B22/(B22+B23)</f>
        <v>0.9835555554667594</v>
      </c>
    </row>
    <row r="25" spans="1:2" x14ac:dyDescent="0.25">
      <c r="A25" t="s">
        <v>26</v>
      </c>
      <c r="B25" s="10">
        <f>1-B24</f>
        <v>0.016444444533240565</v>
      </c>
    </row>
    <row r="26" spans="1:2" x14ac:dyDescent="0.25">
      <c r="A26" t="s">
        <v>27</v>
      </c>
      <c r="B26" s="12">
        <f>B24*B20+B25*B21*(1-B8)</f>
        <v>0.10855071359479201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355409000000</v>
      </c>
      <c r="C29" s="8" t="s">
        <v>30</v>
      </c>
    </row>
    <row r="30" spans="1:2" x14ac:dyDescent="0.25">
      <c r="A30" t="s">
        <v>31</v>
      </c>
      <c r="B30" s="11">
        <v>-46727100000</v>
      </c>
    </row>
    <row r="31" spans="1:2" x14ac:dyDescent="0.25">
      <c r="A31" t="s">
        <v>32</v>
      </c>
      <c r="B31" s="13">
        <v>958791026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0.011045837431410632</v>
      </c>
      <c r="C5" s="10">
        <f>Assumptions!B6</f>
        <v>0.011045837431410632</v>
      </c>
      <c r="D5" s="10">
        <f>Assumptions!B6</f>
        <v>0.011045837431410632</v>
      </c>
      <c r="E5" s="10">
        <f>Assumptions!B6</f>
        <v>0.011045837431410632</v>
      </c>
      <c r="F5" s="10">
        <f>Assumptions!B6</f>
        <v>0.011045837431410632</v>
      </c>
    </row>
    <row r="6" spans="1:6" x14ac:dyDescent="0.25">
      <c r="A6" t="s">
        <v>43</v>
      </c>
      <c r="B6" s="18">
        <f>Assumptions!B29*(1+B5)</f>
        <v>359334790035.6602</v>
      </c>
      <c r="C6" s="18">
        <f>B6*(1+C5)</f>
        <v>363303943709.8442</v>
      </c>
      <c r="D6" s="18">
        <f>C6*(1+D5)</f>
        <v>367316940010.2535</v>
      </c>
      <c r="E6" s="18">
        <f>D6*(1+E5)</f>
        <v>371374263215.41</v>
      </c>
      <c r="F6" s="18">
        <f>E6*(1+F5)</f>
        <v>375476402953.0973</v>
      </c>
    </row>
    <row r="7" spans="1:6" x14ac:dyDescent="0.25">
      <c r="A7" t="s">
        <v>5</v>
      </c>
      <c r="B7" s="10">
        <f>Assumptions!B7</f>
        <v>0.16395959494946233</v>
      </c>
      <c r="C7" s="10">
        <f>Assumptions!B7</f>
        <v>0.16395959494946233</v>
      </c>
      <c r="D7" s="10">
        <f>Assumptions!B7</f>
        <v>0.16395959494946233</v>
      </c>
      <c r="E7" s="10">
        <f>Assumptions!B7</f>
        <v>0.16395959494946233</v>
      </c>
      <c r="F7" s="10">
        <f>Assumptions!B7</f>
        <v>0.16395959494946233</v>
      </c>
    </row>
    <row r="8" spans="1:6" x14ac:dyDescent="0.25">
      <c r="A8" t="s">
        <v>44</v>
      </c>
      <c r="B8" s="18">
        <f>B6*B7</f>
        <v>58916386625.49694</v>
      </c>
      <c r="C8" s="18">
        <f>C6*C7</f>
        <v>59567167454.20831</v>
      </c>
      <c r="D8" s="18">
        <f>D6*D7</f>
        <v>60225136702.15711</v>
      </c>
      <c r="E8" s="18">
        <f>E6*E7</f>
        <v>60890373771.45363</v>
      </c>
      <c r="F8" s="18">
        <f>F6*F7</f>
        <v>61562958941.270935</v>
      </c>
    </row>
    <row r="9" spans="1:6" x14ac:dyDescent="0.25">
      <c r="A9" t="s">
        <v>45</v>
      </c>
      <c r="B9" s="18">
        <f>B8*(1-Assumptions!B8)</f>
        <v>44069457195.87171</v>
      </c>
      <c r="C9" s="18">
        <f>C8*(1-Assumptions!B8)</f>
        <v>44556241255.74782</v>
      </c>
      <c r="D9" s="18">
        <f>D8*(1-Assumptions!B8)</f>
        <v>45048402253.21352</v>
      </c>
      <c r="E9" s="18">
        <f>E8*(1-Assumptions!B8)</f>
        <v>45545999581.04732</v>
      </c>
      <c r="F9" s="18">
        <f>F8*(1-Assumptions!B8)</f>
        <v>46049093288.070656</v>
      </c>
    </row>
    <row r="10" spans="1:6" x14ac:dyDescent="0.25">
      <c r="A10" t="s">
        <v>46</v>
      </c>
      <c r="B10" s="18">
        <f>B6*Assumptions!B9</f>
        <v>10238967986.452152</v>
      </c>
      <c r="C10" s="18">
        <f>C6*Assumptions!B9</f>
        <v>10352065962.29592</v>
      </c>
      <c r="D10" s="18">
        <f>D6*Assumptions!B9</f>
        <v>10466413199.99468</v>
      </c>
      <c r="E10" s="18">
        <f>E6*Assumptions!B9</f>
        <v>10582023498.691793</v>
      </c>
      <c r="F10" s="18">
        <f>F6*Assumptions!B9</f>
        <v>10698910809.953709</v>
      </c>
    </row>
    <row r="11" spans="1:6" x14ac:dyDescent="0.25">
      <c r="A11" t="s">
        <v>47</v>
      </c>
      <c r="B11" s="18">
        <f>-B6*Assumptions!B10</f>
        <v>-18732582422.204197</v>
      </c>
      <c r="C11" s="18">
        <f>-C6*Assumptions!B10</f>
        <v>-18939499482.310364</v>
      </c>
      <c r="D11" s="18">
        <f>-D6*Assumptions!B10</f>
        <v>-19148702114.624252</v>
      </c>
      <c r="E11" s="18">
        <f>-E6*Assumptions!B10</f>
        <v>-19360215565.2049</v>
      </c>
      <c r="F11" s="18">
        <f>-F6*Assumptions!B10</f>
        <v>-19574065358.97522</v>
      </c>
    </row>
    <row r="12" spans="1:6" x14ac:dyDescent="0.25">
      <c r="A12" t="s">
        <v>48</v>
      </c>
      <c r="B12" s="18">
        <f>-(B6-Assumptions!B29)*Assumptions!B11</f>
        <v>1416489139.3974009</v>
      </c>
      <c r="C12" s="18">
        <f>-(C6-B6)*Assumptions!B11</f>
        <v>1432135448.154539</v>
      </c>
      <c r="D12" s="18">
        <f>-(D6-C6)*Assumptions!B11</f>
        <v>1447954583.4946215</v>
      </c>
      <c r="E12" s="18">
        <f>-(E6-D6)*Assumptions!B11</f>
        <v>1463948454.4319758</v>
      </c>
      <c r="F12" s="18">
        <f>-(F6-E6)*Assumptions!B11</f>
        <v>1480118991.067587</v>
      </c>
    </row>
    <row r="13" spans="1:6" x14ac:dyDescent="0.25">
      <c r="A13" s="19" t="s">
        <v>49</v>
      </c>
      <c r="B13" s="20">
        <f>B9+B10+B11+B12</f>
        <v>36992331899.517075</v>
      </c>
      <c r="C13" s="20">
        <f>C9+C10+C11+C12</f>
        <v>37400943183.88792</v>
      </c>
      <c r="D13" s="20">
        <f>D9+D10+D11+D12</f>
        <v>37814067922.07857</v>
      </c>
      <c r="E13" s="20">
        <f>E9+E10+E11+E12</f>
        <v>38231755968.96619</v>
      </c>
      <c r="F13" s="20">
        <f>F9+F10+F11+F12</f>
        <v>38654057730.11674</v>
      </c>
    </row>
    <row r="14" spans="1:6" x14ac:dyDescent="0.25">
      <c r="A14" t="s">
        <v>50</v>
      </c>
      <c r="B14" s="21">
        <f>1/(1+Assumptions!$B$26)^(1-0.5*Assumptions!$B$32)</f>
        <v>0.94977824363614</v>
      </c>
      <c r="C14" s="21">
        <f>1/(1+Assumptions!$B$26)^(2-0.5*Assumptions!$B$32)</f>
        <v>0.8567747347852162</v>
      </c>
      <c r="D14" s="21">
        <f>1/(1+Assumptions!$B$26)^(3-0.5*Assumptions!$B$32)</f>
        <v>0.7728782493016305</v>
      </c>
      <c r="E14" s="21">
        <f>1/(1+Assumptions!$B$26)^(4-0.5*Assumptions!$B$32)</f>
        <v>0.6971970157281774</v>
      </c>
      <c r="F14" s="21">
        <f>1/(1+Assumptions!$B$26)^(5-0.5*Assumptions!$B$32)</f>
        <v>0.6289265860172667</v>
      </c>
    </row>
    <row r="15" spans="1:6" x14ac:dyDescent="0.25">
      <c r="A15" s="19" t="s">
        <v>51</v>
      </c>
      <c r="B15" s="20">
        <f>B13*B14</f>
        <v>35134512019.52848</v>
      </c>
      <c r="C15" s="20">
        <f>C13*C14</f>
        <v>32044183177.092506</v>
      </c>
      <c r="D15" s="20">
        <f>D13*D14</f>
        <v>29225670614.589027</v>
      </c>
      <c r="E15" s="20">
        <f>E13*E14</f>
        <v>26655066167.611156</v>
      </c>
      <c r="F15" s="20">
        <f>F13*F14</f>
        <v>24310564563.916656</v>
      </c>
    </row>
    <row r="17" spans="1:2" x14ac:dyDescent="0.25">
      <c r="A17" s="22" t="s">
        <v>52</v>
      </c>
      <c r="B17" s="23">
        <f>SUM(B15:F15)</f>
        <v>147369996542.73785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38654057730.11674</v>
      </c>
    </row>
    <row r="5" spans="1:2" x14ac:dyDescent="0.25">
      <c r="A5" t="s">
        <v>56</v>
      </c>
      <c r="B5" s="18">
        <f>IF(Assumptions!$B$33=0,B4,B4-Forecast!F11-Forecast!F10-Forecast!F12)</f>
        <v>46221303150.069176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0.1173690403261694</v>
      </c>
    </row>
    <row r="7" spans="1:2" x14ac:dyDescent="0.25">
      <c r="A7" t="s">
        <v>58</v>
      </c>
      <c r="B7" s="18">
        <f>-MAX(Forecast!F9,0)*B6</f>
        <v>-5424949993.34857</v>
      </c>
    </row>
    <row r="8" spans="1:2" x14ac:dyDescent="0.25">
      <c r="A8" t="s">
        <v>59</v>
      </c>
      <c r="B8" s="18">
        <f>IF(OR(Assumptions!$B$33=0,Assumptions!B12&lt;=0),B5,MAX(B5+B7,0))</f>
        <v>40796353156.720604</v>
      </c>
    </row>
    <row r="9" spans="1:2" x14ac:dyDescent="0.25">
      <c r="A9" t="s">
        <v>60</v>
      </c>
      <c r="B9" s="18">
        <f>B8*(1+Assumptions!B12)/(Assumptions!B26-Assumptions!B12)</f>
        <v>500489585145.149</v>
      </c>
    </row>
    <row r="10" spans="1:2" x14ac:dyDescent="0.25">
      <c r="A10" t="s">
        <v>61</v>
      </c>
      <c r="B10" s="18">
        <f>B9/(1+Assumptions!B26)^(5-0.5*Assumptions!B32)</f>
        <v>314771206122.5367</v>
      </c>
    </row>
    <row r="11" spans="1:2" x14ac:dyDescent="0.25">
      <c r="A11" t="s">
        <v>62</v>
      </c>
      <c r="B11" s="18">
        <f>Forecast!B17+B10</f>
        <v>462141202665.27454</v>
      </c>
    </row>
    <row r="12" spans="1:2" x14ac:dyDescent="0.25">
      <c r="A12" t="s">
        <v>63</v>
      </c>
      <c r="B12" s="18">
        <f>-Assumptions!B30</f>
        <v>46727100000</v>
      </c>
    </row>
    <row r="13" spans="1:2" x14ac:dyDescent="0.25">
      <c r="A13" t="s">
        <v>64</v>
      </c>
      <c r="B13" s="18">
        <f>B11+B12</f>
        <v>508868302665.27454</v>
      </c>
    </row>
    <row r="14" spans="1:2" x14ac:dyDescent="0.25">
      <c r="A14" s="19" t="s">
        <v>65</v>
      </c>
      <c r="B14" s="24">
        <f>B13/Assumptions!B31</f>
        <v>530.7395343365204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72261869751.22464</v>
      </c>
    </row>
    <row r="18" spans="1:2" x14ac:dyDescent="0.25">
      <c r="A18" t="s">
        <v>60</v>
      </c>
      <c r="B18" s="18">
        <f>B17*Assumptions!B13</f>
        <v>1445237395024.4927</v>
      </c>
    </row>
    <row r="19" spans="1:2" x14ac:dyDescent="0.25">
      <c r="A19" t="s">
        <v>61</v>
      </c>
      <c r="B19" s="18">
        <f>B18/(1+Assumptions!B26)^(5-0.5*Assumptions!B32)</f>
        <v>908948220837.2421</v>
      </c>
    </row>
    <row r="20" spans="1:2" x14ac:dyDescent="0.25">
      <c r="A20" t="s">
        <v>62</v>
      </c>
      <c r="B20" s="18">
        <f>Forecast!B17+B19</f>
        <v>1056318217379.98</v>
      </c>
    </row>
    <row r="21" spans="1:2" x14ac:dyDescent="0.25">
      <c r="A21" t="s">
        <v>63</v>
      </c>
      <c r="B21" s="18">
        <f>-Assumptions!B30</f>
        <v>46727100000</v>
      </c>
    </row>
    <row r="22" spans="1:2" x14ac:dyDescent="0.25">
      <c r="A22" t="s">
        <v>64</v>
      </c>
      <c r="B22" s="18">
        <f>B20+B21</f>
        <v>1103045317379.98</v>
      </c>
    </row>
    <row r="23" spans="1:2" x14ac:dyDescent="0.25">
      <c r="A23" s="19" t="s">
        <v>65</v>
      </c>
      <c r="B23" s="25">
        <f>B22/Assumptions!B31</f>
        <v>1150.4543612405275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2451.3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530.7395343365204</v>
      </c>
    </row>
    <row r="29" spans="1:2" x14ac:dyDescent="0.25">
      <c r="A29" s="19" t="s">
        <v>73</v>
      </c>
      <c r="B29" s="12">
        <f>B28/B26-1</f>
        <v>-0.7834865033506628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0.088551</v>
      </c>
      <c r="B5" s="31">
        <v>631.2587694229916</v>
      </c>
      <c r="C5" s="31">
        <v>652.786673761077</v>
      </c>
      <c r="D5" s="31">
        <v>677.580527211563</v>
      </c>
      <c r="E5" s="31">
        <v>706.4770231987461</v>
      </c>
      <c r="F5" s="31">
        <v>740.6253398528288</v>
      </c>
    </row>
    <row r="6" spans="1:6" x14ac:dyDescent="0.25">
      <c r="A6" s="30">
        <v>0.098551</v>
      </c>
      <c r="B6" s="31">
        <v>562.3507881443187</v>
      </c>
      <c r="C6" s="31">
        <v>577.2942104993389</v>
      </c>
      <c r="D6" s="31">
        <v>594.1685506847226</v>
      </c>
      <c r="E6" s="31">
        <v>613.3963228498691</v>
      </c>
      <c r="F6" s="31">
        <v>635.5330096732008</v>
      </c>
    </row>
    <row r="7" spans="1:6" x14ac:dyDescent="0.25">
      <c r="A7" s="30">
        <v>0.108551</v>
      </c>
      <c r="B7" s="31">
        <v>508.2279936999338</v>
      </c>
      <c r="C7" s="31">
        <v>518.8876429320636</v>
      </c>
      <c r="D7" s="32">
        <v>530.7379352750422</v>
      </c>
      <c r="E7" s="31">
        <v>544.0062344373233</v>
      </c>
      <c r="F7" s="31">
        <v>558.981728904305</v>
      </c>
    </row>
    <row r="8" spans="1:6" x14ac:dyDescent="0.25">
      <c r="A8" s="30">
        <v>0.118551</v>
      </c>
      <c r="B8" s="31">
        <v>464.6037737539663</v>
      </c>
      <c r="C8" s="31">
        <v>472.3635563638054</v>
      </c>
      <c r="D8" s="31">
        <v>480.8797460041549</v>
      </c>
      <c r="E8" s="31">
        <v>490.2804734184018</v>
      </c>
      <c r="F8" s="31">
        <v>500.7245406150015</v>
      </c>
    </row>
    <row r="9" spans="1:6" x14ac:dyDescent="0.25">
      <c r="A9" s="30">
        <v>0.128551</v>
      </c>
      <c r="B9" s="31">
        <v>428.7017322097986</v>
      </c>
      <c r="C9" s="31">
        <v>434.43608779876035</v>
      </c>
      <c r="D9" s="31">
        <v>440.6607980546862</v>
      </c>
      <c r="E9" s="31">
        <v>447.4504976337896</v>
      </c>
      <c r="F9" s="31">
        <v>454.89577712139453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355409000000</v>
      </c>
      <c r="C5" s="18">
        <v>338151700000</v>
      </c>
      <c r="D5" s="18">
        <v>353954200000</v>
      </c>
      <c r="E5" s="18">
        <v>343887100000</v>
      </c>
      <c r="F5" s="8" t="s">
        <v>84</v>
      </c>
    </row>
    <row r="6" spans="1:6" x14ac:dyDescent="0.25">
      <c r="A6" t="s">
        <v>44</v>
      </c>
      <c r="B6" s="18">
        <v>56071900000</v>
      </c>
      <c r="C6" s="18">
        <v>49877100000</v>
      </c>
      <c r="D6" s="18">
        <v>67619800000</v>
      </c>
      <c r="E6" s="18">
        <v>54860600000</v>
      </c>
      <c r="F6" s="8" t="s">
        <v>85</v>
      </c>
    </row>
    <row r="7" spans="1:6" x14ac:dyDescent="0.25">
      <c r="A7" t="s">
        <v>86</v>
      </c>
      <c r="B7" s="18">
        <v>12288500000</v>
      </c>
      <c r="C7" s="18">
        <v>10263400000</v>
      </c>
      <c r="D7" s="18">
        <v>8530000000</v>
      </c>
      <c r="E7" s="18">
        <v>8580200000</v>
      </c>
      <c r="F7" s="8" t="s">
        <v>87</v>
      </c>
    </row>
    <row r="8" spans="1:6" x14ac:dyDescent="0.25">
      <c r="A8" t="s">
        <v>88</v>
      </c>
      <c r="B8" s="18">
        <v>14873200000</v>
      </c>
      <c r="C8" s="18">
        <v>18300700000</v>
      </c>
      <c r="D8" s="18">
        <v>24960800000</v>
      </c>
      <c r="E8" s="18">
        <v>14456100000</v>
      </c>
      <c r="F8" s="8" t="s">
        <v>89</v>
      </c>
    </row>
    <row r="9" spans="1:6" x14ac:dyDescent="0.25">
      <c r="A9" t="s">
        <v>90</v>
      </c>
      <c r="B9" s="18">
        <v>-14757200000</v>
      </c>
      <c r="C9" s="18">
        <v>5701800000</v>
      </c>
      <c r="D9" s="18">
        <v>-100500000</v>
      </c>
      <c r="E9" s="18">
        <v>7721100000</v>
      </c>
      <c r="F9" s="8" t="s">
        <v>91</v>
      </c>
    </row>
    <row r="10" spans="1:6" x14ac:dyDescent="0.25">
      <c r="A10" t="s">
        <v>92</v>
      </c>
      <c r="B10" s="18">
        <v>39289300000</v>
      </c>
      <c r="C10" s="18">
        <v>22902900000</v>
      </c>
      <c r="D10" s="18">
        <v>24743800000</v>
      </c>
      <c r="E10" s="18">
        <v>19326200000</v>
      </c>
      <c r="F10" s="8" t="s">
        <v>93</v>
      </c>
    </row>
    <row r="11" spans="1:6" x14ac:dyDescent="0.25">
      <c r="A11" t="s">
        <v>94</v>
      </c>
      <c r="B11" s="18">
        <v>86016400000</v>
      </c>
      <c r="C11" s="18">
        <v>46915400000</v>
      </c>
      <c r="D11" s="18">
        <v>54263900000</v>
      </c>
      <c r="E11" s="18">
        <v>46312900000</v>
      </c>
      <c r="F11" s="8" t="s">
        <v>95</v>
      </c>
    </row>
    <row r="12" spans="1:6" x14ac:dyDescent="0.25">
      <c r="A12" t="s">
        <v>32</v>
      </c>
      <c r="B12" s="34">
        <v>958791026</v>
      </c>
      <c r="C12" s="34">
        <v>958873609</v>
      </c>
      <c r="D12" s="34">
        <v>958986355</v>
      </c>
      <c r="E12" s="34">
        <v>958934041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2026-09-19T00:08:16Z</dcterms:modified>
</cp:coreProperties>
</file>