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<sst xmlns="http://schemas.openxmlformats.org/spreadsheetml/2006/main" count="113" uniqueCount="101">
  <si>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American Water Works Company, Inc. (AWK)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</si>
  <si>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</si>
  <si>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</si>
  <si>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</si>
  <si>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</si>
  <si>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</si>
  <si>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</si>
  <si>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</si>
  <si>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</si>
  <si>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</si>
  <si>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</si>
  <si>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</si>
  <si>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</si>
  <si>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</si>
  <si>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</si>
  <si>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</si>
  <si>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</si>
  <si>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</si>
  <si>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</si>
  <si>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</si>
  <si>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</si>
  <si>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</si>
  <si>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</si>
  <si>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</si>
  <si>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</si>
  <si>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</si>
  <si>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</si>
  <si>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</si>
  <si>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</si>
  <si>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</si>
  <si>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</si>
  <si>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</si>
  <si>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</si>
  <si>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</si>
  <si>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</si>
  <si>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</si>
  <si>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</si>
  <si>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</si>
  <si>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</si>
  <si>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</si>
  <si>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</si>
  <si>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</si>
  <si>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</si>
  <si>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</si>
  <si>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</si>
  <si>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</si>
  <si>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</si>
  <si>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</si>
  <si>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</si>
  <si>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</si>
  <si>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</si>
  <si>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</si>
  <si>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</si>
  <si>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</si>
  <si>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</si>
  <si>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</si>
  <si>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</si>
  <si>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</si>
  <si>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</si>
  <si>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</si>
  <si>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</si>
  <si>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</si>
  <si>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</si>
  <si>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</si>
  <si>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</si>
  <si>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</si>
  <si>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</si>
  <si>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</si>
  <si>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</si>
  <si>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</si>
  <si>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</si>
  <si>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</si>
  <si>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</si>
  <si>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</si>
  <si>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</si>
  <si>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</si>
  <si>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</si>
  <si>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</si>
  <si>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</si>
  <si>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</si>
  <si>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</si>
  <si>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</si>
  <si>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</si>
  <si>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</si>
  <si>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</si>
  <si>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</si>
  <si>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</si>
  <si>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</si>
  <si>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</si>
  <si>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</si>
  <si>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</si>
  <si>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</si>
  <si>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</si>
  <si>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</si>
  <si>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</si>
  <si>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</si>
  <si>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</si>
  <si>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</si>
  <si>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</si>
  <si>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64.2% of revenue against depreciation of 17.0%.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</si>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</sst>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0.10670429850805996</v>
      </c>
    </row>
    <row r="7" spans="1:2" x14ac:dyDescent="0.25">
      <c r="A7" t="s">
        <v>5</v>
      </c>
      <c r="B7" s="6">
        <v>0.3558177833250573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0.16989626452278334</v>
      </c>
    </row>
    <row r="10" spans="1:2" x14ac:dyDescent="0.25">
      <c r="A10" t="s">
        <v>8</v>
      </c>
      <c r="B10" s="6">
        <v>0.6420787002939096</v>
      </c>
    </row>
    <row r="11" spans="1:2" x14ac:dyDescent="0.25">
      <c r="A11" t="s">
        <v>9</v>
      </c>
      <c r="B11" s="6">
        <v>-0.08888888888888889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15.444381126577714</v>
      </c>
    </row>
    <row r="14" spans="1:3" x14ac:dyDescent="0.25">
      <c r="A14" t="s">
        <v>12</v>
      </c>
      <c r="B14" s="6">
        <v>0.07095450212284994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0.7185999999999999</v>
      </c>
      <c r="C19" s="8" t="s">
        <v>19</v>
      </c>
    </row>
    <row r="20" spans="1:2" x14ac:dyDescent="0.25">
      <c r="A20" t="s">
        <v>20</v>
      </c>
      <c r="B20" s="10">
        <f>B17+B19*B18</f>
        <v>0.089503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27007268864</v>
      </c>
    </row>
    <row r="23" spans="1:2" x14ac:dyDescent="0.25">
      <c r="A23" t="s">
        <v>24</v>
      </c>
      <c r="B23" s="11">
        <v>15918000000</v>
      </c>
    </row>
    <row r="24" spans="1:2" x14ac:dyDescent="0.25">
      <c r="A24" t="s">
        <v>25</v>
      </c>
      <c r="B24" s="10">
        <f>B22/(B22+B23)</f>
        <v>0.6291694747344985</v>
      </c>
    </row>
    <row r="25" spans="1:2" x14ac:dyDescent="0.25">
      <c r="A25" t="s">
        <v>26</v>
      </c>
      <c r="B25" s="10">
        <f>1-B24</f>
        <v>0.37083052526550153</v>
      </c>
    </row>
    <row r="26" spans="1:2" x14ac:dyDescent="0.25">
      <c r="A26" t="s">
        <v>27</v>
      </c>
      <c r="B26" s="12">
        <f>B24*B20+B25*B21*(1-B8)</f>
        <v>0.07095450212284994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5140000000</v>
      </c>
      <c r="C29" s="8" t="s">
        <v>30</v>
      </c>
    </row>
    <row r="30" spans="1:2" x14ac:dyDescent="0.25">
      <c r="A30" t="s">
        <v>31</v>
      </c>
      <c r="B30" s="11">
        <v>15820000000</v>
      </c>
    </row>
    <row r="31" spans="1:2" x14ac:dyDescent="0.25">
      <c r="A31" t="s">
        <v>32</v>
      </c>
      <c r="B31" s="13">
        <v>195000000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0.10670429850805996</v>
      </c>
      <c r="C5" s="10">
        <f>Assumptions!B6</f>
        <v>0.10670429850805996</v>
      </c>
      <c r="D5" s="10">
        <f>Assumptions!B6</f>
        <v>0.10670429850805996</v>
      </c>
      <c r="E5" s="10">
        <f>Assumptions!B6</f>
        <v>0.10670429850805996</v>
      </c>
      <c r="F5" s="10">
        <f>Assumptions!B6</f>
        <v>0.10670429850805996</v>
      </c>
    </row>
    <row r="6" spans="1:6" x14ac:dyDescent="0.25">
      <c r="A6" t="s">
        <v>43</v>
      </c>
      <c r="B6" s="18">
        <f>Assumptions!B29*(1+B5)</f>
        <v>5688460094.331429</v>
      </c>
      <c r="C6" s="18">
        <f>B6*(1+C5)</f>
        <v>6295443238.2881565</v>
      </c>
      <c r="D6" s="18">
        <f>C6*(1+D5)</f>
        <v>6967194092.8270035</v>
      </c>
      <c r="E6" s="18">
        <f>D6*(1+E5)</f>
        <v>7710623651.071608</v>
      </c>
      <c r="F6" s="18">
        <f>E6*(1+F5)</f>
        <v>8533380338.818859</v>
      </c>
    </row>
    <row r="7" spans="1:6" x14ac:dyDescent="0.25">
      <c r="A7" t="s">
        <v>5</v>
      </c>
      <c r="B7" s="10">
        <f>Assumptions!B7</f>
        <v>0.3558177833250573</v>
      </c>
      <c r="C7" s="10">
        <f>Assumptions!B7</f>
        <v>0.3558177833250573</v>
      </c>
      <c r="D7" s="10">
        <f>Assumptions!B7</f>
        <v>0.3558177833250573</v>
      </c>
      <c r="E7" s="10">
        <f>Assumptions!B7</f>
        <v>0.3558177833250573</v>
      </c>
      <c r="F7" s="10">
        <f>Assumptions!B7</f>
        <v>0.3558177833250573</v>
      </c>
    </row>
    <row r="8" spans="1:6" x14ac:dyDescent="0.25">
      <c r="A8" t="s">
        <v>44</v>
      </c>
      <c r="B8" s="18">
        <f>B6*B7</f>
        <v>2024055261.2980554</v>
      </c>
      <c r="C8" s="18">
        <f>C6*C7</f>
        <v>2240030658.0964127</v>
      </c>
      <c r="D8" s="18">
        <f>D6*D7</f>
        <v>2479051558.105138</v>
      </c>
      <c r="E8" s="18">
        <f>E6*E7</f>
        <v>2743577015.5780597</v>
      </c>
      <c r="F8" s="18">
        <f>F6*F7</f>
        <v>3036328476.428153</v>
      </c>
    </row>
    <row r="9" spans="1:6" x14ac:dyDescent="0.25">
      <c r="A9" t="s">
        <v>45</v>
      </c>
      <c r="B9" s="18">
        <f>B8*(1-Assumptions!B8)</f>
        <v>1599003656.425464</v>
      </c>
      <c r="C9" s="18">
        <f>C8*(1-Assumptions!B8)</f>
        <v>1769624219.896166</v>
      </c>
      <c r="D9" s="18">
        <f>D8*(1-Assumptions!B8)</f>
        <v>1958450730.903059</v>
      </c>
      <c r="E9" s="18">
        <f>E8*(1-Assumptions!B8)</f>
        <v>2167425842.3066673</v>
      </c>
      <c r="F9" s="18">
        <f>F8*(1-Assumptions!B8)</f>
        <v>2398699496.378241</v>
      </c>
    </row>
    <row r="10" spans="1:6" x14ac:dyDescent="0.25">
      <c r="A10" t="s">
        <v>46</v>
      </c>
      <c r="B10" s="18">
        <f>B6*Assumptions!B9</f>
        <v>966448120.9138294</v>
      </c>
      <c r="C10" s="18">
        <f>C6*Assumptions!B9</f>
        <v>1069572289.7003723</v>
      </c>
      <c r="D10" s="18">
        <f>D6*Assumptions!B9</f>
        <v>1183700250.57651</v>
      </c>
      <c r="E10" s="18">
        <f>E6*Assumptions!B9</f>
        <v>1310006155.4580913</v>
      </c>
      <c r="F10" s="18">
        <f>F6*Assumptions!B9</f>
        <v>1449789443.3174875</v>
      </c>
    </row>
    <row r="11" spans="1:6" x14ac:dyDescent="0.25">
      <c r="A11" t="s">
        <v>47</v>
      </c>
      <c r="B11" s="18">
        <f>-B6*Assumptions!B10</f>
        <v>-3652439064.0420938</v>
      </c>
      <c r="C11" s="18">
        <f>-C6*Assumptions!B10</f>
        <v>-4042170012.214141</v>
      </c>
      <c r="D11" s="18">
        <f>-D6*Assumptions!B10</f>
        <v>-4473486927.817767</v>
      </c>
      <c r="E11" s="18">
        <f>-E6*Assumptions!B10</f>
        <v>-4950827212.335538</v>
      </c>
      <c r="F11" s="18">
        <f>-F6*Assumptions!B10</f>
        <v>-5479101757.062415</v>
      </c>
    </row>
    <row r="12" spans="1:6" x14ac:dyDescent="0.25">
      <c r="A12" t="s">
        <v>48</v>
      </c>
      <c r="B12" s="18">
        <f>-(B6-Assumptions!B29)*Assumptions!B11</f>
        <v>48752008.38501587</v>
      </c>
      <c r="C12" s="18">
        <f>-(C6-B6)*Assumptions!B11</f>
        <v>53954057.240598045</v>
      </c>
      <c r="D12" s="18">
        <f>-(D6-C6)*Assumptions!B11</f>
        <v>59711187.07011973</v>
      </c>
      <c r="E12" s="18">
        <f>-(E6-D6)*Assumptions!B11</f>
        <v>66082627.39952037</v>
      </c>
      <c r="F12" s="18">
        <f>-(F6-E6)*Assumptions!B11</f>
        <v>73133927.79975569</v>
      </c>
    </row>
    <row r="13" spans="1:6" x14ac:dyDescent="0.25">
      <c r="A13" s="19" t="s">
        <v>49</v>
      </c>
      <c r="B13" s="20">
        <f>B9+B10+B11+B12</f>
        <v>-1038235278.3177844</v>
      </c>
      <c r="C13" s="20">
        <f>C9+C10+C11+C12</f>
        <v>-1149019445.3770044</v>
      </c>
      <c r="D13" s="20">
        <f>D9+D10+D11+D12</f>
        <v>-1271624759.2680786</v>
      </c>
      <c r="E13" s="20">
        <f>E9+E10+E11+E12</f>
        <v>-1407312587.171259</v>
      </c>
      <c r="F13" s="20">
        <f>F9+F10+F11+F12</f>
        <v>-1557478889.5669312</v>
      </c>
    </row>
    <row r="14" spans="1:6" x14ac:dyDescent="0.25">
      <c r="A14" t="s">
        <v>50</v>
      </c>
      <c r="B14" s="21">
        <f>1/(1+Assumptions!$B$26)^(1-0.5*Assumptions!$B$32)</f>
        <v>0.9663055847800941</v>
      </c>
      <c r="C14" s="21">
        <f>1/(1+Assumptions!$B$26)^(2-0.5*Assumptions!$B$32)</f>
        <v>0.9022844414629004</v>
      </c>
      <c r="D14" s="21">
        <f>1/(1+Assumptions!$B$26)^(3-0.5*Assumptions!$B$32)</f>
        <v>0.842504924041487</v>
      </c>
      <c r="E14" s="21">
        <f>1/(1+Assumptions!$B$26)^(4-0.5*Assumptions!$B$32)</f>
        <v>0.7866860098832124</v>
      </c>
      <c r="F14" s="21">
        <f>1/(1+Assumptions!$B$26)^(5-0.5*Assumptions!$B$32)</f>
        <v>0.7345652950931534</v>
      </c>
    </row>
    <row r="15" spans="1:6" x14ac:dyDescent="0.25">
      <c r="A15" s="19" t="s">
        <v>51</v>
      </c>
      <c r="B15" s="20">
        <f>B13*B14</f>
        <v>-1003252547.7541904</v>
      </c>
      <c r="C15" s="20">
        <f>C13*C14</f>
        <v>-1036742368.502002</v>
      </c>
      <c r="D15" s="20">
        <f>D13*D14</f>
        <v>-1071350121.2164267</v>
      </c>
      <c r="E15" s="20">
        <f>E13*E14</f>
        <v>-1107113123.8601782</v>
      </c>
      <c r="F15" s="20">
        <f>F13*F14</f>
        <v>-1144069940.1160896</v>
      </c>
    </row>
    <row r="17" spans="1:2" x14ac:dyDescent="0.25">
      <c r="A17" s="22" t="s">
        <v>52</v>
      </c>
      <c r="B17" s="23">
        <f>SUM(B15:F15)</f>
        <v>-5362528101.448887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-1557478889.5669312</v>
      </c>
    </row>
    <row r="5" spans="1:2" x14ac:dyDescent="0.25">
      <c r="A5" t="s">
        <v>56</v>
      </c>
      <c r="B5" s="18">
        <f>IF(Assumptions!$B$33=0,B4,B4-Forecast!F11-Forecast!F10-Forecast!F12)</f>
        <v>2398699496.378241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0.35233845988680523</v>
      </c>
    </row>
    <row r="7" spans="1:2" x14ac:dyDescent="0.25">
      <c r="A7" t="s">
        <v>58</v>
      </c>
      <c r="B7" s="18">
        <f>-MAX(Forecast!F9,0)*B6</f>
        <v>-845154086.2851648</v>
      </c>
    </row>
    <row r="8" spans="1:2" x14ac:dyDescent="0.25">
      <c r="A8" t="s">
        <v>59</v>
      </c>
      <c r="B8" s="18">
        <f>IF(OR(Assumptions!$B$33=0,Assumptions!B12&lt;=0),B5,MAX(B5+B7,0))</f>
        <v>1553545410.0930762</v>
      </c>
    </row>
    <row r="9" spans="1:2" x14ac:dyDescent="0.25">
      <c r="A9" t="s">
        <v>60</v>
      </c>
      <c r="B9" s="18">
        <f>B8*(1+Assumptions!B12)/(Assumptions!B26-Assumptions!B12)</f>
        <v>34651317537.69175</v>
      </c>
    </row>
    <row r="10" spans="1:2" x14ac:dyDescent="0.25">
      <c r="A10" t="s">
        <v>61</v>
      </c>
      <c r="B10" s="18">
        <f>B9/(1+Assumptions!B26)^(5-0.5*Assumptions!B32)</f>
        <v>25453655292.4411</v>
      </c>
    </row>
    <row r="11" spans="1:2" x14ac:dyDescent="0.25">
      <c r="A11" t="s">
        <v>62</v>
      </c>
      <c r="B11" s="18">
        <f>Forecast!B17+B10</f>
        <v>20091127190.992214</v>
      </c>
    </row>
    <row r="12" spans="1:2" x14ac:dyDescent="0.25">
      <c r="A12" t="s">
        <v>63</v>
      </c>
      <c r="B12" s="18">
        <f>-Assumptions!B30</f>
        <v>-15820000000</v>
      </c>
    </row>
    <row r="13" spans="1:2" x14ac:dyDescent="0.25">
      <c r="A13" t="s">
        <v>64</v>
      </c>
      <c r="B13" s="18">
        <f>B11+B12</f>
        <v>4271127190.992214</v>
      </c>
    </row>
    <row r="14" spans="1:2" x14ac:dyDescent="0.25">
      <c r="A14" s="19" t="s">
        <v>65</v>
      </c>
      <c r="B14" s="24">
        <f>B13/Assumptions!B31</f>
        <v>21.903216364062637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4486117919.745641</v>
      </c>
    </row>
    <row r="18" spans="1:2" x14ac:dyDescent="0.25">
      <c r="A18" t="s">
        <v>60</v>
      </c>
      <c r="B18" s="18">
        <f>B17*Assumptions!B13</f>
        <v>69285314931.32166</v>
      </c>
    </row>
    <row r="19" spans="1:2" x14ac:dyDescent="0.25">
      <c r="A19" t="s">
        <v>61</v>
      </c>
      <c r="B19" s="18">
        <f>B18/(1+Assumptions!B26)^(5-0.5*Assumptions!B32)</f>
        <v>50894587808.14836</v>
      </c>
    </row>
    <row r="20" spans="1:2" x14ac:dyDescent="0.25">
      <c r="A20" t="s">
        <v>62</v>
      </c>
      <c r="B20" s="18">
        <f>Forecast!B17+B19</f>
        <v>45532059706.69948</v>
      </c>
    </row>
    <row r="21" spans="1:2" x14ac:dyDescent="0.25">
      <c r="A21" t="s">
        <v>63</v>
      </c>
      <c r="B21" s="18">
        <f>-Assumptions!B30</f>
        <v>-15820000000</v>
      </c>
    </row>
    <row r="22" spans="1:2" x14ac:dyDescent="0.25">
      <c r="A22" t="s">
        <v>64</v>
      </c>
      <c r="B22" s="18">
        <f>B20+B21</f>
        <v>29712059706.69948</v>
      </c>
    </row>
    <row r="23" spans="1:2" x14ac:dyDescent="0.25">
      <c r="A23" s="19" t="s">
        <v>65</v>
      </c>
      <c r="B23" s="25">
        <f>B22/Assumptions!B31</f>
        <v>152.3695369574332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135.9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21.903216364062637</v>
      </c>
    </row>
    <row r="29" spans="1:2" x14ac:dyDescent="0.25">
      <c r="A29" s="19" t="s">
        <v>73</v>
      </c>
      <c r="B29" s="12">
        <f>B28/B26-1</f>
        <v>-0.8388284299921808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0.050955</v>
      </c>
      <c r="B5" s="31">
        <v>91.40803258891296</v>
      </c>
      <c r="C5" s="31">
        <v>95.42376878566222</v>
      </c>
      <c r="D5" s="31">
        <v>100.63978676829896</v>
      </c>
      <c r="E5" s="31">
        <v>107.91527178083732</v>
      </c>
      <c r="F5" s="31">
        <v>119.18641971475473</v>
      </c>
    </row>
    <row r="6" spans="1:6" x14ac:dyDescent="0.25">
      <c r="A6" s="30">
        <v>0.060955</v>
      </c>
      <c r="B6" s="31">
        <v>47.64937684056694</v>
      </c>
      <c r="C6" s="31">
        <v>48.42253005166536</v>
      </c>
      <c r="D6" s="31">
        <v>49.19568326276378</v>
      </c>
      <c r="E6" s="31">
        <v>49.968836473862204</v>
      </c>
      <c r="F6" s="31">
        <v>50.74198968496062</v>
      </c>
    </row>
    <row r="7" spans="1:6" x14ac:dyDescent="0.25">
      <c r="A7" s="30">
        <v>0.070955</v>
      </c>
      <c r="B7" s="31">
        <v>20.628593090592172</v>
      </c>
      <c r="C7" s="31">
        <v>21.265326635066085</v>
      </c>
      <c r="D7" s="32">
        <v>21.90206017953994</v>
      </c>
      <c r="E7" s="31">
        <v>22.538793724013832</v>
      </c>
      <c r="F7" s="31">
        <v>23.175527268487706</v>
      </c>
    </row>
    <row r="8" spans="1:6" x14ac:dyDescent="0.25">
      <c r="A8" s="30">
        <v>0.080955</v>
      </c>
      <c r="B8" s="31">
        <v>0.6672617556522565</v>
      </c>
      <c r="C8" s="31">
        <v>1.2024829386186746</v>
      </c>
      <c r="D8" s="31">
        <v>1.7377041215850733</v>
      </c>
      <c r="E8" s="31">
        <v>2.2729253045514914</v>
      </c>
      <c r="F8" s="31">
        <v>2.80814648751789</v>
      </c>
    </row>
    <row r="9" spans="1:6" x14ac:dyDescent="0.25">
      <c r="A9" s="30">
        <v>0.090955</v>
      </c>
      <c r="B9" s="31">
        <v>-14.583272732965792</v>
      </c>
      <c r="C9" s="31">
        <v>-14.126233068793038</v>
      </c>
      <c r="D9" s="31">
        <v>-13.669193404620303</v>
      </c>
      <c r="E9" s="31">
        <v>-13.212153740447567</v>
      </c>
      <c r="F9" s="31">
        <v>-12.755114076274833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5140000000</v>
      </c>
      <c r="C5" s="18">
        <v>4684000000</v>
      </c>
      <c r="D5" s="18">
        <v>4234000000</v>
      </c>
      <c r="E5" s="18">
        <v>3792000000</v>
      </c>
      <c r="F5" s="8" t="s">
        <v>84</v>
      </c>
    </row>
    <row r="6" spans="1:6" x14ac:dyDescent="0.25">
      <c r="A6" t="s">
        <v>44</v>
      </c>
      <c r="B6" s="18">
        <v>1879000000</v>
      </c>
      <c r="C6" s="18">
        <v>1718000000</v>
      </c>
      <c r="D6" s="18">
        <v>1504000000</v>
      </c>
      <c r="E6" s="18">
        <v>1273000000</v>
      </c>
      <c r="F6" s="8" t="s">
        <v>85</v>
      </c>
    </row>
    <row r="7" spans="1:6" x14ac:dyDescent="0.25">
      <c r="A7" t="s">
        <v>86</v>
      </c>
      <c r="B7" s="18">
        <v>894000000</v>
      </c>
      <c r="C7" s="18">
        <v>788000000</v>
      </c>
      <c r="D7" s="18">
        <v>704000000</v>
      </c>
      <c r="E7" s="18">
        <v>649000000</v>
      </c>
      <c r="F7" s="8" t="s">
        <v>87</v>
      </c>
    </row>
    <row r="8" spans="1:6" x14ac:dyDescent="0.25">
      <c r="A8" t="s">
        <v>88</v>
      </c>
      <c r="B8" s="18">
        <v>3301000000</v>
      </c>
      <c r="C8" s="18">
        <v>3008000000</v>
      </c>
      <c r="D8" s="18">
        <v>2734000000</v>
      </c>
      <c r="E8" s="18">
        <v>2420000000</v>
      </c>
      <c r="F8" s="8" t="s">
        <v>89</v>
      </c>
    </row>
    <row r="9" spans="1:6" x14ac:dyDescent="0.25">
      <c r="A9" t="s">
        <v>90</v>
      </c>
      <c r="B9" s="18">
        <v>51000000</v>
      </c>
      <c r="C9" s="18">
        <v>-40000000</v>
      </c>
      <c r="D9" s="18">
        <v>-76000000</v>
      </c>
      <c r="E9" s="18">
        <v>355000000</v>
      </c>
      <c r="F9" s="8" t="s">
        <v>91</v>
      </c>
    </row>
    <row r="10" spans="1:6" x14ac:dyDescent="0.25">
      <c r="A10" t="s">
        <v>92</v>
      </c>
      <c r="B10" s="18">
        <v>15918000000</v>
      </c>
      <c r="C10" s="18">
        <v>14110000000</v>
      </c>
      <c r="D10" s="18">
        <v>12442000000</v>
      </c>
      <c r="E10" s="18">
        <v>12452000000</v>
      </c>
      <c r="F10" s="8" t="s">
        <v>93</v>
      </c>
    </row>
    <row r="11" spans="1:6" x14ac:dyDescent="0.25">
      <c r="A11" t="s">
        <v>94</v>
      </c>
      <c r="B11" s="18">
        <v>98000000</v>
      </c>
      <c r="C11" s="18">
        <v>96000000</v>
      </c>
      <c r="D11" s="18">
        <v>330000000</v>
      </c>
      <c r="E11" s="18">
        <v>85000000</v>
      </c>
      <c r="F11" s="8" t="s">
        <v>95</v>
      </c>
    </row>
    <row r="12" spans="1:6" x14ac:dyDescent="0.25">
      <c r="A12" t="s">
        <v>32</v>
      </c>
      <c r="B12" s="34">
        <v>195000000</v>
      </c>
      <c r="C12" s="34">
        <v>195000000</v>
      </c>
      <c r="D12" s="34">
        <v>193000000</v>
      </c>
      <c r="E12" s="34">
        <v>182000000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2026-09-19T00:06:55Z</dcterms:modified>
</cp:coreProperties>
</file>