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<sst xmlns="http://schemas.openxmlformats.org/spreadsheetml/2006/main" count="112" uniqueCount="100">
  <si>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American Express Company (AXP)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</si>
  <si>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</si>
  <si>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</si>
  <si>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</si>
  <si>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</si>
  <si>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</si>
  <si>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</si>
  <si>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</si>
  <si>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</si>
  <si>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</si>
  <si>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</si>
  <si>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</si>
  <si>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</si>
  <si>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</si>
  <si>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</si>
  <si>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</si>
  <si>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</si>
  <si>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</si>
  <si>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</si>
  <si>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</si>
  <si>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</si>
  <si>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</si>
  <si>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15.1%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</si>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</sst>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0.10966360326420155</v>
      </c>
    </row>
    <row r="7" spans="1:2" x14ac:dyDescent="0.25">
      <c r="A7" t="s">
        <v>5</v>
      </c>
      <c r="B7" s="6">
        <v>0.1853909255255517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0.027014342668250077</v>
      </c>
    </row>
    <row r="10" spans="1:2" x14ac:dyDescent="0.25">
      <c r="A10" t="s">
        <v>8</v>
      </c>
      <c r="B10" s="6">
        <v>0.03086748030683177</v>
      </c>
    </row>
    <row r="11" spans="1:2" x14ac:dyDescent="0.25">
      <c r="A11" t="s">
        <v>9</v>
      </c>
      <c r="B11" s="6">
        <v>-0.13755771373985035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14.156853770357051</v>
      </c>
    </row>
    <row r="14" spans="1:3" x14ac:dyDescent="0.25">
      <c r="A14" t="s">
        <v>12</v>
      </c>
      <c r="B14" s="6">
        <v>0.11489374581319156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1.0321600000000002</v>
      </c>
      <c r="C19" s="8" t="s">
        <v>19</v>
      </c>
    </row>
    <row r="20" spans="1:2" x14ac:dyDescent="0.25">
      <c r="A20" t="s">
        <v>20</v>
      </c>
      <c r="B20" s="10">
        <f>B17+B19*B18</f>
        <v>0.1067488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210399526912</v>
      </c>
    </row>
    <row r="23" spans="1:2" x14ac:dyDescent="0.25">
      <c r="A23" t="s">
        <v>24</v>
      </c>
      <c r="B23" s="11">
        <v>57759000000</v>
      </c>
    </row>
    <row r="24" spans="1:2" x14ac:dyDescent="0.25">
      <c r="A24" t="s">
        <v>25</v>
      </c>
      <c r="B24" s="10">
        <f>B22/(B22+B23)</f>
        <v>0.7846087511550418</v>
      </c>
    </row>
    <row r="25" spans="1:2" x14ac:dyDescent="0.25">
      <c r="A25" t="s">
        <v>26</v>
      </c>
      <c r="B25" s="10">
        <f>1-B24</f>
        <v>0.2153912488449582</v>
      </c>
    </row>
    <row r="26" spans="1:2" x14ac:dyDescent="0.25">
      <c r="A26" t="s">
        <v>27</v>
      </c>
      <c r="B26" s="12">
        <f>B24*B20+B25*B21*(1-B8)</f>
        <v>0.09566377553469377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72230000000</v>
      </c>
      <c r="C29" s="8" t="s">
        <v>30</v>
      </c>
    </row>
    <row r="30" spans="1:2" x14ac:dyDescent="0.25">
      <c r="A30" t="s">
        <v>31</v>
      </c>
      <c r="B30" s="11">
        <v>10051000000</v>
      </c>
    </row>
    <row r="31" spans="1:2" x14ac:dyDescent="0.25">
      <c r="A31" t="s">
        <v>32</v>
      </c>
      <c r="B31" s="13">
        <v>696000000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0.10966360326420155</v>
      </c>
      <c r="C5" s="10">
        <f>Assumptions!B6</f>
        <v>0.10966360326420155</v>
      </c>
      <c r="D5" s="10">
        <f>Assumptions!B6</f>
        <v>0.10966360326420155</v>
      </c>
      <c r="E5" s="10">
        <f>Assumptions!B6</f>
        <v>0.10966360326420155</v>
      </c>
      <c r="F5" s="10">
        <f>Assumptions!B6</f>
        <v>0.10966360326420155</v>
      </c>
    </row>
    <row r="6" spans="1:6" x14ac:dyDescent="0.25">
      <c r="A6" t="s">
        <v>43</v>
      </c>
      <c r="B6" s="18">
        <f>Assumptions!B29*(1+B5)</f>
        <v>80151002063.77328</v>
      </c>
      <c r="C6" s="18">
        <f>B6*(1+C5)</f>
        <v>88940649755.32312</v>
      </c>
      <c r="D6" s="18">
        <f>C6*(1+D5)</f>
        <v>98694201884.15118</v>
      </c>
      <c r="E6" s="18">
        <f>D6*(1+E5)</f>
        <v>109517363684.05176</v>
      </c>
      <c r="F6" s="18">
        <f>E6*(1+F5)</f>
        <v>121527432405.64088</v>
      </c>
    </row>
    <row r="7" spans="1:6" x14ac:dyDescent="0.25">
      <c r="A7" t="s">
        <v>5</v>
      </c>
      <c r="B7" s="10">
        <f>Assumptions!B7</f>
        <v>0.1853909255255517</v>
      </c>
      <c r="C7" s="10">
        <f>Assumptions!B7</f>
        <v>0.1853909255255517</v>
      </c>
      <c r="D7" s="10">
        <f>Assumptions!B7</f>
        <v>0.1853909255255517</v>
      </c>
      <c r="E7" s="10">
        <f>Assumptions!B7</f>
        <v>0.1853909255255517</v>
      </c>
      <c r="F7" s="10">
        <f>Assumptions!B7</f>
        <v>0.1853909255255517</v>
      </c>
    </row>
    <row r="8" spans="1:6" x14ac:dyDescent="0.25">
      <c r="A8" t="s">
        <v>44</v>
      </c>
      <c r="B8" s="18">
        <f>B6*B7</f>
        <v>14859268454.403334</v>
      </c>
      <c r="C8" s="18">
        <f>C6*C7</f>
        <v>16488789374.983286</v>
      </c>
      <c r="D8" s="18">
        <f>D6*D7</f>
        <v>18297009431.308437</v>
      </c>
      <c r="E8" s="18">
        <f>E6*E7</f>
        <v>20303525414.5048</v>
      </c>
      <c r="F8" s="18">
        <f>F6*F7</f>
        <v>22530083170.425686</v>
      </c>
    </row>
    <row r="9" spans="1:6" x14ac:dyDescent="0.25">
      <c r="A9" t="s">
        <v>45</v>
      </c>
      <c r="B9" s="18">
        <f>B8*(1-Assumptions!B8)</f>
        <v>11738822078.978634</v>
      </c>
      <c r="C9" s="18">
        <f>C8*(1-Assumptions!B8)</f>
        <v>13026143606.236797</v>
      </c>
      <c r="D9" s="18">
        <f>D8*(1-Assumptions!B8)</f>
        <v>14454637450.733665</v>
      </c>
      <c r="E9" s="18">
        <f>E8*(1-Assumptions!B8)</f>
        <v>16039785077.458792</v>
      </c>
      <c r="F9" s="18">
        <f>F8*(1-Assumptions!B8)</f>
        <v>17798765704.63629</v>
      </c>
    </row>
    <row r="10" spans="1:6" x14ac:dyDescent="0.25">
      <c r="A10" t="s">
        <v>46</v>
      </c>
      <c r="B10" s="18">
        <f>B6*Assumptions!B9</f>
        <v>2165226634.9543905</v>
      </c>
      <c r="C10" s="18">
        <f>C6*Assumptions!B9</f>
        <v>2402673189.627111</v>
      </c>
      <c r="D10" s="18">
        <f>D6*Assumptions!B9</f>
        <v>2666158989.0679126</v>
      </c>
      <c r="E10" s="18">
        <f>E6*Assumptions!B9</f>
        <v>2958539590.684341</v>
      </c>
      <c r="F10" s="18">
        <f>F6*Assumptions!B9</f>
        <v>3282983702.598582</v>
      </c>
    </row>
    <row r="11" spans="1:6" x14ac:dyDescent="0.25">
      <c r="A11" t="s">
        <v>47</v>
      </c>
      <c r="B11" s="18">
        <f>-B6*Assumptions!B10</f>
        <v>-2474059477.7763543</v>
      </c>
      <c r="C11" s="18">
        <f>-C6*Assumptions!B10</f>
        <v>-2745373754.799258</v>
      </c>
      <c r="D11" s="18">
        <f>-D6*Assumptions!B10</f>
        <v>-3046441333.0575156</v>
      </c>
      <c r="E11" s="18">
        <f>-E6*Assumptions!B10</f>
        <v>-3380525066.7736006</v>
      </c>
      <c r="F11" s="18">
        <f>-F6*Assumptions!B10</f>
        <v>-3751245626.5209494</v>
      </c>
    </row>
    <row r="12" spans="1:6" x14ac:dyDescent="0.25">
      <c r="A12" t="s">
        <v>48</v>
      </c>
      <c r="B12" s="18">
        <f>-(B6-Assumptions!B29)*Assumptions!B11</f>
        <v>1089594934.4212894</v>
      </c>
      <c r="C12" s="18">
        <f>-(C6-B6)*Assumptions!B11</f>
        <v>1209083841.0283487</v>
      </c>
      <c r="D12" s="18">
        <f>-(D6-C6)*Assumptions!B11</f>
        <v>1341676331.6840389</v>
      </c>
      <c r="E12" s="18">
        <f>-(E6-D6)*Assumptions!B11</f>
        <v>1488809392.6308064</v>
      </c>
      <c r="F12" s="18">
        <f>-(F6-E6)*Assumptions!B11</f>
        <v>1652077595.2002876</v>
      </c>
    </row>
    <row r="13" spans="1:6" x14ac:dyDescent="0.25">
      <c r="A13" s="19" t="s">
        <v>49</v>
      </c>
      <c r="B13" s="20">
        <f>B9+B10+B11+B12</f>
        <v>12519584170.577961</v>
      </c>
      <c r="C13" s="20">
        <f>C9+C10+C11+C12</f>
        <v>13892526882.093</v>
      </c>
      <c r="D13" s="20">
        <f>D9+D10+D11+D12</f>
        <v>15416031438.4281</v>
      </c>
      <c r="E13" s="20">
        <f>E9+E10+E11+E12</f>
        <v>17106608994.000336</v>
      </c>
      <c r="F13" s="20">
        <f>F9+F10+F11+F12</f>
        <v>18982581375.91421</v>
      </c>
    </row>
    <row r="14" spans="1:6" x14ac:dyDescent="0.25">
      <c r="A14" t="s">
        <v>50</v>
      </c>
      <c r="B14" s="21">
        <f>1/(1+Assumptions!$B$26)^(1-0.5*Assumptions!$B$32)</f>
        <v>0.955347449065798</v>
      </c>
      <c r="C14" s="21">
        <f>1/(1+Assumptions!$B$26)^(2-0.5*Assumptions!$B$32)</f>
        <v>0.8719348676098923</v>
      </c>
      <c r="D14" s="21">
        <f>1/(1+Assumptions!$B$26)^(3-0.5*Assumptions!$B$32)</f>
        <v>0.7958051430370416</v>
      </c>
      <c r="E14" s="21">
        <f>1/(1+Assumptions!$B$26)^(4-0.5*Assumptions!$B$32)</f>
        <v>0.7263223999978292</v>
      </c>
      <c r="F14" s="21">
        <f>1/(1+Assumptions!$B$26)^(5-0.5*Assumptions!$B$32)</f>
        <v>0.6629062822154336</v>
      </c>
    </row>
    <row r="15" spans="1:6" x14ac:dyDescent="0.25">
      <c r="A15" s="19" t="s">
        <v>51</v>
      </c>
      <c r="B15" s="20">
        <f>B13*B14</f>
        <v>11960552800.7262</v>
      </c>
      <c r="C15" s="20">
        <f>C13*C14</f>
        <v>12113378587.70463</v>
      </c>
      <c r="D15" s="20">
        <f>D13*D14</f>
        <v>12268157103.921804</v>
      </c>
      <c r="E15" s="20">
        <f>E13*E14</f>
        <v>12424913300.346775</v>
      </c>
      <c r="F15" s="20">
        <f>F13*F14</f>
        <v>12583672446.75922</v>
      </c>
    </row>
    <row r="17" spans="1:2" x14ac:dyDescent="0.25">
      <c r="A17" s="22" t="s">
        <v>52</v>
      </c>
      <c r="B17" s="23">
        <f>SUM(B15:F15)</f>
        <v>61350674239.45863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18982581375.91421</v>
      </c>
    </row>
    <row r="5" spans="1:2" x14ac:dyDescent="0.25">
      <c r="A5" t="s">
        <v>56</v>
      </c>
      <c r="B5" s="18">
        <f>IF(Assumptions!$B$33=0,B4,B4-Forecast!F11-Forecast!F10-Forecast!F12)</f>
        <v>17798765704.63629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0.21759234867882268</v>
      </c>
    </row>
    <row r="7" spans="1:2" x14ac:dyDescent="0.25">
      <c r="A7" t="s">
        <v>58</v>
      </c>
      <c r="B7" s="18">
        <f>-MAX(Forecast!F9,0)*B6</f>
        <v>-3872875233.255891</v>
      </c>
    </row>
    <row r="8" spans="1:2" x14ac:dyDescent="0.25">
      <c r="A8" t="s">
        <v>59</v>
      </c>
      <c r="B8" s="18">
        <f>IF(OR(Assumptions!$B$33=0,Assumptions!B12&lt;=0),B5,MAX(B5+B7,0))</f>
        <v>13925890471.380402</v>
      </c>
    </row>
    <row r="9" spans="1:2" x14ac:dyDescent="0.25">
      <c r="A9" t="s">
        <v>60</v>
      </c>
      <c r="B9" s="18">
        <f>B8*(1+Assumptions!B12)/(Assumptions!B26-Assumptions!B12)</f>
        <v>201999364245.0762</v>
      </c>
    </row>
    <row r="10" spans="1:2" x14ac:dyDescent="0.25">
      <c r="A10" t="s">
        <v>61</v>
      </c>
      <c r="B10" s="18">
        <f>B9/(1+Assumptions!B26)^(5-0.5*Assumptions!B32)</f>
        <v>133906647561.58464</v>
      </c>
    </row>
    <row r="11" spans="1:2" x14ac:dyDescent="0.25">
      <c r="A11" t="s">
        <v>62</v>
      </c>
      <c r="B11" s="18">
        <f>Forecast!B17+B10</f>
        <v>195257321801.04327</v>
      </c>
    </row>
    <row r="12" spans="1:2" x14ac:dyDescent="0.25">
      <c r="A12" t="s">
        <v>63</v>
      </c>
      <c r="B12" s="18">
        <f>-Assumptions!B30</f>
        <v>-10051000000</v>
      </c>
    </row>
    <row r="13" spans="1:2" x14ac:dyDescent="0.25">
      <c r="A13" t="s">
        <v>64</v>
      </c>
      <c r="B13" s="18">
        <f>B11+B12</f>
        <v>185206321801.04327</v>
      </c>
    </row>
    <row r="14" spans="1:2" x14ac:dyDescent="0.25">
      <c r="A14" s="19" t="s">
        <v>65</v>
      </c>
      <c r="B14" s="24">
        <f>B13/Assumptions!B31</f>
        <v>266.1010370704645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25813066873.02427</v>
      </c>
    </row>
    <row r="18" spans="1:2" x14ac:dyDescent="0.25">
      <c r="A18" t="s">
        <v>60</v>
      </c>
      <c r="B18" s="18">
        <f>B17*Assumptions!B13</f>
        <v>365431813085.8523</v>
      </c>
    </row>
    <row r="19" spans="1:2" x14ac:dyDescent="0.25">
      <c r="A19" t="s">
        <v>61</v>
      </c>
      <c r="B19" s="18">
        <f>B18/(1+Assumptions!B26)^(5-0.5*Assumptions!B32)</f>
        <v>242247044615.98758</v>
      </c>
    </row>
    <row r="20" spans="1:2" x14ac:dyDescent="0.25">
      <c r="A20" t="s">
        <v>62</v>
      </c>
      <c r="B20" s="18">
        <f>Forecast!B17+B19</f>
        <v>303597718855.4462</v>
      </c>
    </row>
    <row r="21" spans="1:2" x14ac:dyDescent="0.25">
      <c r="A21" t="s">
        <v>63</v>
      </c>
      <c r="B21" s="18">
        <f>-Assumptions!B30</f>
        <v>-10051000000</v>
      </c>
    </row>
    <row r="22" spans="1:2" x14ac:dyDescent="0.25">
      <c r="A22" t="s">
        <v>64</v>
      </c>
      <c r="B22" s="18">
        <f>B20+B21</f>
        <v>293546718855.4462</v>
      </c>
    </row>
    <row r="23" spans="1:2" x14ac:dyDescent="0.25">
      <c r="A23" s="19" t="s">
        <v>65</v>
      </c>
      <c r="B23" s="25">
        <f>B22/Assumptions!B31</f>
        <v>421.76252709115835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311.56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266.1010370704645</v>
      </c>
    </row>
    <row r="29" spans="1:2" x14ac:dyDescent="0.25">
      <c r="A29" s="19" t="s">
        <v>73</v>
      </c>
      <c r="B29" s="12">
        <f>B28/B26-1</f>
        <v>-0.1459075713491318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0.075664</v>
      </c>
      <c r="B5" s="31">
        <v>345.8602335182513</v>
      </c>
      <c r="C5" s="31">
        <v>356.6777851270523</v>
      </c>
      <c r="D5" s="31">
        <v>369.47229093461715</v>
      </c>
      <c r="E5" s="31">
        <v>384.89315338009817</v>
      </c>
      <c r="F5" s="31">
        <v>403.90917409562076</v>
      </c>
    </row>
    <row r="6" spans="1:6" x14ac:dyDescent="0.25">
      <c r="A6" s="30">
        <v>0.085664</v>
      </c>
      <c r="B6" s="31">
        <v>296.4069587545727</v>
      </c>
      <c r="C6" s="31">
        <v>302.4337685244171</v>
      </c>
      <c r="D6" s="31">
        <v>309.3273179673038</v>
      </c>
      <c r="E6" s="31">
        <v>317.3211708784263</v>
      </c>
      <c r="F6" s="31">
        <v>326.7410921406112</v>
      </c>
    </row>
    <row r="7" spans="1:6" x14ac:dyDescent="0.25">
      <c r="A7" s="30">
        <v>0.095664</v>
      </c>
      <c r="B7" s="31">
        <v>259.17079147003983</v>
      </c>
      <c r="C7" s="31">
        <v>262.4552951858482</v>
      </c>
      <c r="D7" s="32">
        <v>266.10020295299256</v>
      </c>
      <c r="E7" s="31">
        <v>270.1878439133169</v>
      </c>
      <c r="F7" s="31">
        <v>274.8276898770826</v>
      </c>
    </row>
    <row r="8" spans="1:6" x14ac:dyDescent="0.25">
      <c r="A8" s="30">
        <v>0.105664</v>
      </c>
      <c r="B8" s="31">
        <v>230.11194300628978</v>
      </c>
      <c r="C8" s="31">
        <v>231.75066186137028</v>
      </c>
      <c r="D8" s="31">
        <v>233.50473930422964</v>
      </c>
      <c r="E8" s="31">
        <v>235.39704458334387</v>
      </c>
      <c r="F8" s="31">
        <v>237.45691962025447</v>
      </c>
    </row>
    <row r="9" spans="1:6" x14ac:dyDescent="0.25">
      <c r="A9" s="30">
        <v>0.115664</v>
      </c>
      <c r="B9" s="31">
        <v>206.93269014453682</v>
      </c>
      <c r="C9" s="31">
        <v>207.60823167808823</v>
      </c>
      <c r="D9" s="31">
        <v>208.2837732116396</v>
      </c>
      <c r="E9" s="31">
        <v>208.95931474519094</v>
      </c>
      <c r="F9" s="31">
        <v>209.6348562787423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72230000000</v>
      </c>
      <c r="C5" s="18">
        <v>65949000000</v>
      </c>
      <c r="D5" s="18">
        <v>60515000000</v>
      </c>
      <c r="E5" s="18">
        <v>52862000000</v>
      </c>
      <c r="F5" s="8" t="s">
        <v>84</v>
      </c>
    </row>
    <row r="6" spans="1:6" x14ac:dyDescent="0.25">
      <c r="A6" t="s">
        <v>44</v>
      </c>
      <c r="B6" s="18">
        <v>13795000000</v>
      </c>
      <c r="C6" s="18">
        <v>12895000000</v>
      </c>
      <c r="D6" s="18">
        <v>10513000000</v>
      </c>
      <c r="E6" s="18">
        <v>9585000000</v>
      </c>
      <c r="F6" s="8" t="s">
        <v>85</v>
      </c>
    </row>
    <row r="7" spans="1:6" x14ac:dyDescent="0.25">
      <c r="A7" t="s">
        <v>86</v>
      </c>
      <c r="B7" s="18">
        <v>1777000000</v>
      </c>
      <c r="C7" s="18">
        <v>1676000000</v>
      </c>
      <c r="D7" s="18">
        <v>1651000000</v>
      </c>
      <c r="E7" s="18">
        <v>1626000000</v>
      </c>
      <c r="F7" s="8" t="s">
        <v>87</v>
      </c>
    </row>
    <row r="8" spans="1:6" x14ac:dyDescent="0.25">
      <c r="A8" t="s">
        <v>88</v>
      </c>
      <c r="B8" s="18">
        <v>2425000000</v>
      </c>
      <c r="C8" s="18">
        <v>1911000000</v>
      </c>
      <c r="D8" s="18">
        <v>1563000000</v>
      </c>
      <c r="E8" s="18">
        <v>1855000000</v>
      </c>
      <c r="F8" s="8" t="s">
        <v>89</v>
      </c>
    </row>
    <row r="9" spans="1:6" x14ac:dyDescent="0.25">
      <c r="A9" t="s">
        <v>90</v>
      </c>
      <c r="B9" s="18">
        <v>-864000000</v>
      </c>
      <c r="C9" s="18">
        <v>1890000000</v>
      </c>
      <c r="D9" s="18">
        <v>-3821000000</v>
      </c>
      <c r="E9" s="18">
        <v>-10206000000</v>
      </c>
      <c r="F9" s="8" t="s">
        <v>91</v>
      </c>
    </row>
    <row r="10" spans="1:6" x14ac:dyDescent="0.25">
      <c r="A10" t="s">
        <v>92</v>
      </c>
      <c r="B10" s="18">
        <v>57759000000</v>
      </c>
      <c r="C10" s="18">
        <v>51089000000</v>
      </c>
      <c r="D10" s="18">
        <v>49159000000</v>
      </c>
      <c r="E10" s="18">
        <v>43921000000</v>
      </c>
      <c r="F10" s="8" t="s">
        <v>93</v>
      </c>
    </row>
    <row r="11" spans="1:6" x14ac:dyDescent="0.25">
      <c r="A11" t="s">
        <v>94</v>
      </c>
      <c r="B11" s="18">
        <v>47708000000</v>
      </c>
      <c r="C11" s="18">
        <v>40552000000</v>
      </c>
      <c r="D11" s="18">
        <v>46530000000</v>
      </c>
      <c r="E11" s="18">
        <v>33537000000</v>
      </c>
      <c r="F11" s="8" t="s">
        <v>95</v>
      </c>
    </row>
    <row r="12" spans="1:6" x14ac:dyDescent="0.25">
      <c r="A12" t="s">
        <v>32</v>
      </c>
      <c r="B12" s="34">
        <v>696000000</v>
      </c>
      <c r="C12" s="34">
        <v>713000000</v>
      </c>
      <c r="D12" s="34">
        <v>736000000</v>
      </c>
      <c r="E12" s="34">
        <v>752000000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2026-09-19T00:06:14Z</dcterms:modified>
</cp:coreProperties>
</file>