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<sst xmlns="http://schemas.openxmlformats.org/spreadsheetml/2006/main" count="120" uniqueCount="103">
  <si>
    <t>AutoZone, Inc. (AZO)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</si>
  <si>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</si>
  <si>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</si>
  <si>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</si>
  <si>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</si>
  <si>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</si>
  <si>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</si>
  <si>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</si>
  <si>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</si>
  <si>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</si>
  <si>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</si>
  <si>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</si>
  <si>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</si>
  <si>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</si>
  <si>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</si>
  <si>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</si>
  <si>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</si>
  <si>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</si>
  <si>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</si>
  <si>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</si>
  <si>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</si>
  <si>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</si>
  <si>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</si>
  <si>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</si>
  <si>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</si>
  <si>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</si>
  <si>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</si>
  <si>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</si>
  <si>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</si>
  <si>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</si>
  <si>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2025-08-31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</si>
  <si>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</si>
  <si>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</si>
  <si>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</si>
  <si>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</si>
  <si>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</si>
  <si>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</si>
  <si>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</si>
  <si>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</si>
  <si>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</si>
  <si>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</si>
  <si>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</si>
  <si>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</si>
  <si>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</si>
  <si>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</si>
  <si>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</si>
  <si>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</si>
  <si>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</si>
  <si>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</si>
  <si>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</si>
  <si>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</si>
  <si>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</si>
  <si>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</si>
  <si>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</si>
  <si>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</si>
  <si>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</si>
  <si>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</si>
  <si>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</si>
  <si>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</si>
  <si>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</si>
  <si>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</si>
  <si>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</si>
  <si>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</si>
  <si>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</si>
  <si>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</si>
  <si>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</si>
  <si>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</si>
  <si>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</si>
  <si>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</si>
  <si>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</si>
  <si>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</si>
  <si>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</si>
  <si>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</si>
  <si>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</si>
  <si>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</si>
  <si>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</si>
  <si>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</si>
  <si>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</si>
  <si>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</si>
  <si>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</si>
  <si>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2025-08-31</t>
  </si>
  <si>
    <t>2024-08-31</t>
  </si>
  <si>
    <t>2023-08-31</t>
  </si>
  <si>
    <t>2022-08-31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</si>
  <si>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</si>
  <si>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</si>
  <si>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</si>
  <si>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</si>
  <si>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</si>
  <si>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</si>
  <si>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</si>
  <si>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</si>
  <si>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</si>
  <si>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</si>
  <si>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</si>
  <si>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</si>
  <si>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</si>
  <si>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</si>
  <si>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</si>
  <si>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line has no market capitalisation, which means it is not ordinary shares - typically a hybrid, preference line, note or unlisted stub. A discounted cashflow values a claim on the whole business, so applying it here attributes all of the group’s revenue to a security that has no such claim. Its value is its coupon and call schedule. Look up the ordinary line instead.</t>
  </si>
  <si>
    <t>Adjusted: Capital expenditure runs at 5.4% of revenue against depreciation of 2.9%. A perpetuity has to be a steady state, so the terminal year uses maintenance capex at depreciation and then charges the reinvestment terminal growth requires (g/ROIC of NOPAT). The bridge is shown under Terminal Value.</t>
  </si>
  <si>
    <t>No usable EV/EBITDA (EBITDA is not positive), so the exit multiple falls back to 8x.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</si>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</sst>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0.05231525172845841</v>
      </c>
    </row>
    <row r="7" spans="1:2" x14ac:dyDescent="0.25">
      <c r="A7" t="s">
        <v>5</v>
      </c>
      <c r="B7" s="6">
        <v>0.19894349029277253</v>
      </c>
    </row>
    <row r="8" spans="1:2" x14ac:dyDescent="0.25">
      <c r="A8" t="s">
        <v>6</v>
      </c>
      <c r="B8" s="6">
        <v>0.20256089262082672</v>
      </c>
    </row>
    <row r="9" spans="1:2" x14ac:dyDescent="0.25">
      <c r="A9" t="s">
        <v>7</v>
      </c>
      <c r="B9" s="6">
        <v>0.029455711709824306</v>
      </c>
    </row>
    <row r="10" spans="1:2" x14ac:dyDescent="0.25">
      <c r="A10" t="s">
        <v>8</v>
      </c>
      <c r="B10" s="6">
        <v>0.053775708552857945</v>
      </c>
    </row>
    <row r="11" spans="1:2" x14ac:dyDescent="0.25">
      <c r="A11" t="s">
        <v>9</v>
      </c>
      <c r="B11" s="6">
        <v>0.17084032169855243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0.5578</v>
      </c>
      <c r="C19" s="8" t="s">
        <v>19</v>
      </c>
    </row>
    <row r="20" spans="1:2" x14ac:dyDescent="0.25">
      <c r="A20" t="s">
        <v>20</v>
      </c>
      <c r="B20" s="10">
        <f>B17+B19*B18</f>
        <v>0.08065900000000001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0</v>
      </c>
    </row>
    <row r="23" spans="1:2" x14ac:dyDescent="0.25">
      <c r="A23" t="s">
        <v>24</v>
      </c>
      <c r="B23" s="11">
        <v>12288796000</v>
      </c>
    </row>
    <row r="24" spans="1:2" x14ac:dyDescent="0.25">
      <c r="A24" t="s">
        <v>25</v>
      </c>
      <c r="B24" s="10">
        <f>B22/(B22+B23)</f>
        <v>0</v>
      </c>
    </row>
    <row r="25" spans="1:2" x14ac:dyDescent="0.25">
      <c r="A25" t="s">
        <v>26</v>
      </c>
      <c r="B25" s="10">
        <f>1-B24</f>
        <v>1</v>
      </c>
    </row>
    <row r="26" spans="1:2" x14ac:dyDescent="0.25">
      <c r="A26" t="s">
        <v>27</v>
      </c>
      <c r="B26" s="12">
        <f>B24*B20+B25*B21*(1-B8)</f>
        <v>0.039856006586811085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18938717000</v>
      </c>
      <c r="C29" s="8" t="s">
        <v>30</v>
      </c>
    </row>
    <row r="30" spans="1:2" x14ac:dyDescent="0.25">
      <c r="A30" t="s">
        <v>31</v>
      </c>
      <c r="B30" s="11">
        <v>12016993000</v>
      </c>
    </row>
    <row r="31" spans="1:2" x14ac:dyDescent="0.25">
      <c r="A31" t="s">
        <v>32</v>
      </c>
      <c r="B31" s="13">
        <v>17245000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0.05231525172845841</v>
      </c>
      <c r="C5" s="10">
        <f>Assumptions!B6</f>
        <v>0.05231525172845841</v>
      </c>
      <c r="D5" s="10">
        <f>Assumptions!B6</f>
        <v>0.05231525172845841</v>
      </c>
      <c r="E5" s="10">
        <f>Assumptions!B6</f>
        <v>0.05231525172845841</v>
      </c>
      <c r="F5" s="10">
        <f>Assumptions!B6</f>
        <v>0.05231525172845841</v>
      </c>
    </row>
    <row r="6" spans="1:6" x14ac:dyDescent="0.25">
      <c r="A6" t="s">
        <v>43</v>
      </c>
      <c r="B6" s="18">
        <f>Assumptions!B29*(1+B5)</f>
        <v>19929500747.269035</v>
      </c>
      <c r="C6" s="18">
        <f>B6*(1+C5)</f>
        <v>20972117595.684914</v>
      </c>
      <c r="D6" s="18">
        <f>C6*(1+D5)</f>
        <v>22069279206.982002</v>
      </c>
      <c r="E6" s="18">
        <f>D6*(1+E5)</f>
        <v>23223839104.1609</v>
      </c>
      <c r="F6" s="18">
        <f>E6*(1+F5)</f>
        <v>24438800092.996292</v>
      </c>
    </row>
    <row r="7" spans="1:6" x14ac:dyDescent="0.25">
      <c r="A7" t="s">
        <v>5</v>
      </c>
      <c r="B7" s="10">
        <f>Assumptions!B7</f>
        <v>0.19894349029277253</v>
      </c>
      <c r="C7" s="10">
        <f>Assumptions!B7</f>
        <v>0.19894349029277253</v>
      </c>
      <c r="D7" s="10">
        <f>Assumptions!B7</f>
        <v>0.19894349029277253</v>
      </c>
      <c r="E7" s="10">
        <f>Assumptions!B7</f>
        <v>0.19894349029277253</v>
      </c>
      <c r="F7" s="10">
        <f>Assumptions!B7</f>
        <v>0.19894349029277253</v>
      </c>
    </row>
    <row r="8" spans="1:6" x14ac:dyDescent="0.25">
      <c r="A8" t="s">
        <v>44</v>
      </c>
      <c r="B8" s="18">
        <f>B6*B7</f>
        <v>3964844438.45412</v>
      </c>
      <c r="C8" s="18">
        <f>C6*C7</f>
        <v>4172266273.3160257</v>
      </c>
      <c r="D8" s="18">
        <f>D6*D7</f>
        <v>4390539433.682711</v>
      </c>
      <c r="E8" s="18">
        <f>E6*E7</f>
        <v>4620231609.379545</v>
      </c>
      <c r="F8" s="18">
        <f>F6*F7</f>
        <v>4861940189.068016</v>
      </c>
    </row>
    <row r="9" spans="1:6" x14ac:dyDescent="0.25">
      <c r="A9" t="s">
        <v>45</v>
      </c>
      <c r="B9" s="18">
        <f>B8*(1-Assumptions!B8)</f>
        <v>3161722009.8981333</v>
      </c>
      <c r="C9" s="18">
        <f>C8*(1-Assumptions!B8)</f>
        <v>3327128292.7413616</v>
      </c>
      <c r="D9" s="18">
        <f>D8*(1-Assumptions!B8)</f>
        <v>3501187846.909002</v>
      </c>
      <c r="E9" s="18">
        <f>E8*(1-Assumptions!B8)</f>
        <v>3684353370.468666</v>
      </c>
      <c r="F9" s="18">
        <f>F8*(1-Assumptions!B8)</f>
        <v>3877101244.501328</v>
      </c>
    </row>
    <row r="10" spans="1:6" x14ac:dyDescent="0.25">
      <c r="A10" t="s">
        <v>46</v>
      </c>
      <c r="B10" s="18">
        <f>B6*Assumptions!B9</f>
        <v>587037628.5322847</v>
      </c>
      <c r="C10" s="18">
        <f>C6*Assumptions!B9</f>
        <v>617748649.8430284</v>
      </c>
      <c r="D10" s="18">
        <f>D6*Assumptions!B9</f>
        <v>650066325.9644818</v>
      </c>
      <c r="E10" s="18">
        <f>E6*Assumptions!B9</f>
        <v>684074709.4475079</v>
      </c>
      <c r="F10" s="18">
        <f>F6*Assumptions!B9</f>
        <v>719862250.0733262</v>
      </c>
    </row>
    <row r="11" spans="1:6" x14ac:dyDescent="0.25">
      <c r="A11" t="s">
        <v>47</v>
      </c>
      <c r="B11" s="18">
        <f>-B6*Assumptions!B10</f>
        <v>-1071723023.7891042</v>
      </c>
      <c r="C11" s="18">
        <f>-C6*Assumptions!B10</f>
        <v>-1127790483.5618157</v>
      </c>
      <c r="D11" s="18">
        <f>-D6*Assumptions!B10</f>
        <v>-1186791126.606312</v>
      </c>
      <c r="E11" s="18">
        <f>-E6*Assumptions!B10</f>
        <v>-1248878403.1438222</v>
      </c>
      <c r="F11" s="18">
        <f>-F6*Assumptions!B10</f>
        <v>-1314213791.1825264</v>
      </c>
    </row>
    <row r="12" spans="1:6" x14ac:dyDescent="0.25">
      <c r="A12" t="s">
        <v>48</v>
      </c>
      <c r="B12" s="18">
        <f>-(B6-Assumptions!B29)*Assumptions!B11</f>
        <v>-169265814.11713925</v>
      </c>
      <c r="C12" s="18">
        <f>-(C6-B6)*Assumptions!B11</f>
        <v>-178120997.79169953</v>
      </c>
      <c r="D12" s="18">
        <f>-(D6-C6)*Assumptions!B11</f>
        <v>-187439442.62929675</v>
      </c>
      <c r="E12" s="18">
        <f>-(E6-D6)*Assumptions!B11</f>
        <v>-197245384.25429052</v>
      </c>
      <c r="F12" s="18">
        <f>-(F6-E6)*Assumptions!B11</f>
        <v>-207564326.18382972</v>
      </c>
    </row>
    <row r="13" spans="1:6" x14ac:dyDescent="0.25">
      <c r="A13" s="19" t="s">
        <v>49</v>
      </c>
      <c r="B13" s="20">
        <f>B9+B10+B11+B12</f>
        <v>2507770800.524174</v>
      </c>
      <c r="C13" s="20">
        <f>C9+C10+C11+C12</f>
        <v>2638965461.230875</v>
      </c>
      <c r="D13" s="20">
        <f>D9+D10+D11+D12</f>
        <v>2777023603.637875</v>
      </c>
      <c r="E13" s="20">
        <f>E9+E10+E11+E12</f>
        <v>2922304292.518061</v>
      </c>
      <c r="F13" s="20">
        <f>F9+F10+F11+F12</f>
        <v>3075185377.208298</v>
      </c>
    </row>
    <row r="14" spans="1:6" x14ac:dyDescent="0.25">
      <c r="A14" t="s">
        <v>50</v>
      </c>
      <c r="B14" s="21">
        <f>1/(1+Assumptions!$B$26)^(1-0.5*Assumptions!$B$32)</f>
        <v>0.9806485659900562</v>
      </c>
      <c r="C14" s="21">
        <f>1/(1+Assumptions!$B$26)^(2-0.5*Assumptions!$B$32)</f>
        <v>0.943061885278621</v>
      </c>
      <c r="D14" s="21">
        <f>1/(1+Assumptions!$B$26)^(3-0.5*Assumptions!$B$32)</f>
        <v>0.906915841525113</v>
      </c>
      <c r="E14" s="21">
        <f>1/(1+Assumptions!$B$26)^(4-0.5*Assumptions!$B$32)</f>
        <v>0.8721552174343288</v>
      </c>
      <c r="F14" s="21">
        <f>1/(1+Assumptions!$B$26)^(5-0.5*Assumptions!$B$32)</f>
        <v>0.838726912101092</v>
      </c>
    </row>
    <row r="15" spans="1:6" x14ac:dyDescent="0.25">
      <c r="A15" s="19" t="s">
        <v>51</v>
      </c>
      <c r="B15" s="20">
        <f>B13*B14</f>
        <v>2459241839.365767</v>
      </c>
      <c r="C15" s="20">
        <f>C13*C14</f>
        <v>2488707743.0535545</v>
      </c>
      <c r="D15" s="20">
        <f>D13*D14</f>
        <v>2518526698.428345</v>
      </c>
      <c r="E15" s="20">
        <f>E13*E14</f>
        <v>2548702935.650362</v>
      </c>
      <c r="F15" s="20">
        <f>F13*F14</f>
        <v>2579240735.5643477</v>
      </c>
    </row>
    <row r="17" spans="1:2" x14ac:dyDescent="0.25">
      <c r="A17" s="22" t="s">
        <v>52</v>
      </c>
      <c r="B17" s="23">
        <f>SUM(B15:F15)</f>
        <v>12594419952.062376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3075185377.208298</v>
      </c>
    </row>
    <row r="5" spans="1:2" x14ac:dyDescent="0.25">
      <c r="A5" t="s">
        <v>56</v>
      </c>
      <c r="B5" s="18">
        <f>IF(Assumptions!$B$33=0,B4,B4-Forecast!F11-Forecast!F10-Forecast!F12)</f>
        <v>3877101244.501328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0.04166666666666667</v>
      </c>
    </row>
    <row r="7" spans="1:2" x14ac:dyDescent="0.25">
      <c r="A7" t="s">
        <v>58</v>
      </c>
      <c r="B7" s="18">
        <f>-MAX(Forecast!F9,0)*B6</f>
        <v>-161545885.18755534</v>
      </c>
    </row>
    <row r="8" spans="1:2" x14ac:dyDescent="0.25">
      <c r="A8" t="s">
        <v>59</v>
      </c>
      <c r="B8" s="18">
        <f>IF(OR(Assumptions!$B$33=0,Assumptions!B12&lt;=0),B5,MAX(B5+B7,0))</f>
        <v>3715555359.3137727</v>
      </c>
    </row>
    <row r="9" spans="1:2" x14ac:dyDescent="0.25">
      <c r="A9" t="s">
        <v>60</v>
      </c>
      <c r="B9" s="18">
        <f>B8*(1+Assumptions!B12)/(Assumptions!B26-Assumptions!B12)</f>
        <v>256357199429.19858</v>
      </c>
    </row>
    <row r="10" spans="1:2" x14ac:dyDescent="0.25">
      <c r="A10" t="s">
        <v>61</v>
      </c>
      <c r="B10" s="18">
        <f>B9/(1+Assumptions!B26)^(5-0.5*Assumptions!B32)</f>
        <v>215013682272.13553</v>
      </c>
    </row>
    <row r="11" spans="1:2" x14ac:dyDescent="0.25">
      <c r="A11" t="s">
        <v>62</v>
      </c>
      <c r="B11" s="18">
        <f>Forecast!B17+B10</f>
        <v>227608102224.1979</v>
      </c>
    </row>
    <row r="12" spans="1:2" x14ac:dyDescent="0.25">
      <c r="A12" t="s">
        <v>63</v>
      </c>
      <c r="B12" s="18">
        <f>-Assumptions!B30</f>
        <v>-12016993000</v>
      </c>
    </row>
    <row r="13" spans="1:2" x14ac:dyDescent="0.25">
      <c r="A13" t="s">
        <v>64</v>
      </c>
      <c r="B13" s="18">
        <f>B11+B12</f>
        <v>215591109224.1979</v>
      </c>
    </row>
    <row r="14" spans="1:2" x14ac:dyDescent="0.25">
      <c r="A14" s="19" t="s">
        <v>65</v>
      </c>
      <c r="B14" s="24">
        <f>B13/Assumptions!B31</f>
        <v>12501.658986616289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5581802439.141342</v>
      </c>
    </row>
    <row r="18" spans="1:2" x14ac:dyDescent="0.25">
      <c r="A18" t="s">
        <v>60</v>
      </c>
      <c r="B18" s="18">
        <f>B17*Assumptions!B13</f>
        <v>44654419513.13074</v>
      </c>
    </row>
    <row r="19" spans="1:2" x14ac:dyDescent="0.25">
      <c r="A19" t="s">
        <v>61</v>
      </c>
      <c r="B19" s="18">
        <f>B18/(1+Assumptions!B26)^(5-0.5*Assumptions!B32)</f>
        <v>37452863389.91489</v>
      </c>
    </row>
    <row r="20" spans="1:2" x14ac:dyDescent="0.25">
      <c r="A20" t="s">
        <v>62</v>
      </c>
      <c r="B20" s="18">
        <f>Forecast!B17+B19</f>
        <v>50047283341.977264</v>
      </c>
    </row>
    <row r="21" spans="1:2" x14ac:dyDescent="0.25">
      <c r="A21" t="s">
        <v>63</v>
      </c>
      <c r="B21" s="18">
        <f>-Assumptions!B30</f>
        <v>-12016993000</v>
      </c>
    </row>
    <row r="22" spans="1:2" x14ac:dyDescent="0.25">
      <c r="A22" t="s">
        <v>64</v>
      </c>
      <c r="B22" s="18">
        <f>B20+B21</f>
        <v>38030290341.977264</v>
      </c>
    </row>
    <row r="23" spans="1:2" x14ac:dyDescent="0.25">
      <c r="A23" s="19" t="s">
        <v>65</v>
      </c>
      <c r="B23" s="25">
        <f>B22/Assumptions!B31</f>
        <v>2205.2937281517693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2855.31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12501.658986616289</v>
      </c>
    </row>
    <row r="29" spans="1:2" x14ac:dyDescent="0.25">
      <c r="A29" s="19" t="s">
        <v>73</v>
      </c>
      <c r="B29" s="12">
        <f>B28/B26-1</f>
        <v>3.378389382104321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0.019856</v>
      </c>
      <c r="B5" s="31">
        <v>42008.78561125558</v>
      </c>
      <c r="C5" s="31" t="s">
        <v>76</v>
      </c>
      <c r="D5" s="31" t="s">
        <v>76</v>
      </c>
      <c r="E5" s="31" t="s">
        <v>76</v>
      </c>
      <c r="F5" s="31" t="s">
        <v>76</v>
      </c>
    </row>
    <row r="6" spans="1:6" x14ac:dyDescent="0.25">
      <c r="A6" s="30">
        <v>0.029856</v>
      </c>
      <c r="B6" s="31">
        <v>13171.118985279863</v>
      </c>
      <c r="C6" s="31">
        <v>19754.290853804723</v>
      </c>
      <c r="D6" s="31">
        <v>39890.861903471654</v>
      </c>
      <c r="E6" s="31" t="s">
        <v>76</v>
      </c>
      <c r="F6" s="31" t="s">
        <v>76</v>
      </c>
    </row>
    <row r="7" spans="1:6" x14ac:dyDescent="0.25">
      <c r="A7" s="30">
        <v>0.039856</v>
      </c>
      <c r="B7" s="31">
        <v>7541.1325996900905</v>
      </c>
      <c r="C7" s="31">
        <v>9397.231044939597</v>
      </c>
      <c r="D7" s="32">
        <v>12501.66488179607</v>
      </c>
      <c r="E7" s="31">
        <v>18754.29519732367</v>
      </c>
      <c r="F7" s="31">
        <v>37879.78162497938</v>
      </c>
    </row>
    <row r="8" spans="1:6" x14ac:dyDescent="0.25">
      <c r="A8" s="30">
        <v>0.049856</v>
      </c>
      <c r="B8" s="31">
        <v>5144.181296040337</v>
      </c>
      <c r="C8" s="31">
        <v>5981.050601883413</v>
      </c>
      <c r="D8" s="31">
        <v>7154.001400698848</v>
      </c>
      <c r="E8" s="31">
        <v>8916.922813890013</v>
      </c>
      <c r="F8" s="31">
        <v>11865.504072450169</v>
      </c>
    </row>
    <row r="9" spans="1:6" x14ac:dyDescent="0.25">
      <c r="A9" s="30">
        <v>0.059856</v>
      </c>
      <c r="B9" s="31">
        <v>3817.868097658048</v>
      </c>
      <c r="C9" s="31">
        <v>4281.152975738524</v>
      </c>
      <c r="D9" s="31">
        <v>4876.938023276903</v>
      </c>
      <c r="E9" s="31">
        <v>5671.792859172849</v>
      </c>
      <c r="F9" s="31">
        <v>6785.851327382089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18938717000</v>
      </c>
      <c r="C5" s="18">
        <v>18490268000</v>
      </c>
      <c r="D5" s="18">
        <v>17457209000</v>
      </c>
      <c r="E5" s="18">
        <v>16252230000</v>
      </c>
      <c r="F5" s="8" t="s">
        <v>85</v>
      </c>
    </row>
    <row r="6" spans="1:6" x14ac:dyDescent="0.25">
      <c r="A6" t="s">
        <v>44</v>
      </c>
      <c r="B6" s="18">
        <v>3610156000</v>
      </c>
      <c r="C6" s="18">
        <v>3788708000</v>
      </c>
      <c r="D6" s="18">
        <v>3473986000</v>
      </c>
      <c r="E6" s="18">
        <v>3270729000</v>
      </c>
      <c r="F6" s="8" t="s">
        <v>86</v>
      </c>
    </row>
    <row r="7" spans="1:6" x14ac:dyDescent="0.25">
      <c r="A7" t="s">
        <v>87</v>
      </c>
      <c r="B7" s="18">
        <v>613199000</v>
      </c>
      <c r="C7" s="18">
        <v>549755000</v>
      </c>
      <c r="D7" s="18">
        <v>497577000</v>
      </c>
      <c r="E7" s="18">
        <v>442223000</v>
      </c>
      <c r="F7" s="8" t="s">
        <v>88</v>
      </c>
    </row>
    <row r="8" spans="1:6" x14ac:dyDescent="0.25">
      <c r="A8" t="s">
        <v>89</v>
      </c>
      <c r="B8" s="18">
        <v>1327257000</v>
      </c>
      <c r="C8" s="18">
        <v>1072696000</v>
      </c>
      <c r="D8" s="18">
        <v>796657000</v>
      </c>
      <c r="E8" s="18">
        <v>672391000</v>
      </c>
      <c r="F8" s="8" t="s">
        <v>90</v>
      </c>
    </row>
    <row r="9" spans="1:6" x14ac:dyDescent="0.25">
      <c r="A9" t="s">
        <v>91</v>
      </c>
      <c r="B9" s="18">
        <v>311055000</v>
      </c>
      <c r="C9" s="18">
        <v>31907000</v>
      </c>
      <c r="D9" s="18">
        <v>205859000</v>
      </c>
      <c r="E9" s="18">
        <v>-56826000</v>
      </c>
      <c r="F9" s="8" t="s">
        <v>92</v>
      </c>
    </row>
    <row r="10" spans="1:6" x14ac:dyDescent="0.25">
      <c r="A10" t="s">
        <v>93</v>
      </c>
      <c r="B10" s="18">
        <v>12288796000</v>
      </c>
      <c r="C10" s="18">
        <v>12366969000</v>
      </c>
      <c r="D10" s="18">
        <v>10929767000</v>
      </c>
      <c r="E10" s="18">
        <v>9296349000</v>
      </c>
      <c r="F10" s="8" t="s">
        <v>94</v>
      </c>
    </row>
    <row r="11" spans="1:6" x14ac:dyDescent="0.25">
      <c r="A11" t="s">
        <v>95</v>
      </c>
      <c r="B11" s="18">
        <v>271803000</v>
      </c>
      <c r="C11" s="18">
        <v>298172000</v>
      </c>
      <c r="D11" s="18">
        <v>277054000</v>
      </c>
      <c r="E11" s="18">
        <v>264380000</v>
      </c>
      <c r="F11" s="8" t="s">
        <v>96</v>
      </c>
    </row>
    <row r="12" spans="1:6" x14ac:dyDescent="0.25">
      <c r="A12" t="s">
        <v>32</v>
      </c>
      <c r="B12" s="34">
        <v>17245000</v>
      </c>
      <c r="C12" s="34">
        <v>17803000</v>
      </c>
      <c r="D12" s="34">
        <v>19103000</v>
      </c>
      <c r="E12" s="34">
        <v>20733000</v>
      </c>
      <c r="F12" s="8" t="s">
        <v>97</v>
      </c>
    </row>
    <row r="15" spans="1:1" x14ac:dyDescent="0.25">
      <c r="A15" s="19" t="s">
        <v>98</v>
      </c>
    </row>
    <row r="16" ht="54" customHeight="1" spans="1:6" x14ac:dyDescent="0.25">
      <c r="A16" s="35" t="s">
        <v>99</v>
      </c>
      <c r="B16" s="35"/>
      <c r="C16" s="35"/>
      <c r="D16" s="35"/>
      <c r="E16" s="35"/>
      <c r="F16" s="35"/>
    </row>
    <row r="17" ht="54" customHeight="1" spans="1:6" x14ac:dyDescent="0.25">
      <c r="A17" s="35" t="s">
        <v>100</v>
      </c>
      <c r="B17" s="35"/>
      <c r="C17" s="35"/>
      <c r="D17" s="35"/>
      <c r="E17" s="35"/>
      <c r="F17" s="35"/>
    </row>
    <row r="18" ht="22" customHeight="1" spans="1:6" x14ac:dyDescent="0.25">
      <c r="A18" s="35" t="s">
        <v>101</v>
      </c>
      <c r="B18" s="35"/>
      <c r="C18" s="35"/>
      <c r="D18" s="35"/>
      <c r="E18" s="35"/>
      <c r="F18" s="35"/>
    </row>
    <row r="20" spans="1:1" x14ac:dyDescent="0.25">
      <c r="A20" s="36" t="s">
        <v>102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2026-09-19T00:08:09Z</dcterms:modified>
</cp:coreProperties>
</file>