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<sst xmlns="http://schemas.openxmlformats.org/spreadsheetml/2006/main" count="114" uniqueCount="102">
  <si>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Bajaj Auto Limited (BAJAJ-AUTO.NS)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</si>
  <si>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</si>
  <si>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</si>
  <si>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</si>
  <si>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</si>
  <si>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</si>
  <si>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</si>
  <si>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</si>
  <si>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</si>
  <si>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</si>
  <si>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</si>
  <si>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</si>
  <si>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</si>
  <si>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</si>
  <si>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</si>
  <si>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</si>
  <si>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</si>
  <si>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</si>
  <si>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</si>
  <si>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</si>
  <si>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</si>
  <si>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</si>
  <si>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</si>
  <si>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</si>
  <si>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</si>
  <si>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</si>
  <si>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</si>
  <si>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</si>
  <si>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</si>
  <si>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</si>
  <si>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</si>
  <si>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</si>
  <si>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</si>
  <si>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</si>
  <si>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</si>
  <si>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</si>
  <si>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</si>
  <si>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</si>
  <si>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</si>
  <si>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</si>
  <si>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</si>
  <si>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</si>
  <si>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</si>
  <si>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</si>
  <si>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</si>
  <si>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</si>
  <si>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</si>
  <si>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</si>
  <si>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</si>
  <si>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</si>
  <si>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</si>
  <si>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</si>
  <si>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</si>
  <si>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</si>
  <si>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</si>
  <si>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</si>
  <si>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</si>
  <si>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</si>
  <si>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</si>
  <si>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</si>
  <si>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</si>
  <si>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</si>
  <si>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</si>
  <si>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</si>
  <si>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</si>
  <si>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</si>
  <si>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</si>
  <si>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</si>
  <si>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</si>
  <si>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</si>
  <si>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</si>
  <si>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</si>
  <si>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</si>
  <si>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</si>
  <si>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</si>
  <si>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</si>
  <si>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</si>
  <si>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</si>
  <si>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</si>
  <si>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</si>
  <si>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</si>
  <si>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</si>
  <si>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</si>
  <si>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</si>
  <si>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</si>
  <si>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</si>
  <si>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</si>
  <si>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</si>
  <si>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</si>
  <si>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</si>
  <si>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</si>
  <si>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</si>
  <si>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</si>
  <si>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</si>
  <si>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</si>
  <si>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</si>
  <si>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</si>
  <si>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</si>
  <si>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1.9% of revenue against depreciation of 0.9%.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</si>
  <si>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</si>
  <si>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Current EV/EBITDA of 24.1x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</si>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</sst>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0.19494168990528205</v>
      </c>
    </row>
    <row r="7" spans="1:2" x14ac:dyDescent="0.25">
      <c r="A7" t="s">
        <v>5</v>
      </c>
      <c r="B7" s="6">
        <v>0.19432410566901215</v>
      </c>
    </row>
    <row r="8" spans="1:2" x14ac:dyDescent="0.25">
      <c r="A8" t="s">
        <v>6</v>
      </c>
      <c r="B8" s="6">
        <v>0.2371525348316013</v>
      </c>
    </row>
    <row r="9" spans="1:2" x14ac:dyDescent="0.25">
      <c r="A9" t="s">
        <v>7</v>
      </c>
      <c r="B9" s="6">
        <v>0.008873056559772462</v>
      </c>
    </row>
    <row r="10" spans="1:2" x14ac:dyDescent="0.25">
      <c r="A10" t="s">
        <v>8</v>
      </c>
      <c r="B10" s="6">
        <v>0.019394378760104025</v>
      </c>
    </row>
    <row r="11" spans="1:2" x14ac:dyDescent="0.25">
      <c r="A11" t="s">
        <v>9</v>
      </c>
      <c r="B11" s="6">
        <v>0.6292164741516689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0.1670007001684886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0.75545</v>
      </c>
      <c r="C19" s="8" t="s">
        <v>19</v>
      </c>
    </row>
    <row r="20" spans="1:2" x14ac:dyDescent="0.25">
      <c r="A20" t="s">
        <v>20</v>
      </c>
      <c r="B20" s="10">
        <f>B17+B19*B18</f>
        <v>0.128436</v>
      </c>
    </row>
    <row r="21" spans="1:3" x14ac:dyDescent="0.25">
      <c r="A21" t="s">
        <v>21</v>
      </c>
      <c r="B21" s="6">
        <v>0.07325802781182425</v>
      </c>
      <c r="C21" s="8" t="s">
        <v>22</v>
      </c>
    </row>
    <row r="22" spans="1:2" x14ac:dyDescent="0.25">
      <c r="A22" t="s">
        <v>23</v>
      </c>
      <c r="B22" s="11">
        <v>3136611155968</v>
      </c>
    </row>
    <row r="23" spans="1:2" x14ac:dyDescent="0.25">
      <c r="A23" t="s">
        <v>24</v>
      </c>
      <c r="B23" s="11">
        <v>226398500000</v>
      </c>
    </row>
    <row r="24" spans="1:2" x14ac:dyDescent="0.25">
      <c r="A24" t="s">
        <v>25</v>
      </c>
      <c r="B24" s="10">
        <f>B22/(B22+B23)</f>
        <v>0.9326797948384618</v>
      </c>
    </row>
    <row r="25" spans="1:2" x14ac:dyDescent="0.25">
      <c r="A25" t="s">
        <v>26</v>
      </c>
      <c r="B25" s="10">
        <f>1-B24</f>
        <v>0.06732020516153825</v>
      </c>
    </row>
    <row r="26" spans="1:2" x14ac:dyDescent="0.25">
      <c r="A26" t="s">
        <v>27</v>
      </c>
      <c r="B26" s="12">
        <f>B24*B20+B25*B21*(1-B8)</f>
        <v>0.12355183165443166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603864300000</v>
      </c>
      <c r="C29" s="8" t="s">
        <v>30</v>
      </c>
    </row>
    <row r="30" spans="1:2" x14ac:dyDescent="0.25">
      <c r="A30" t="s">
        <v>31</v>
      </c>
      <c r="B30" s="11">
        <v>115462700000</v>
      </c>
    </row>
    <row r="31" spans="1:2" x14ac:dyDescent="0.25">
      <c r="A31" t="s">
        <v>32</v>
      </c>
      <c r="B31" s="13">
        <v>279515161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0.19494168990528205</v>
      </c>
      <c r="C5" s="10">
        <f>Assumptions!B6</f>
        <v>0.19494168990528205</v>
      </c>
      <c r="D5" s="10">
        <f>Assumptions!B6</f>
        <v>0.19494168990528205</v>
      </c>
      <c r="E5" s="10">
        <f>Assumptions!B6</f>
        <v>0.19494168990528205</v>
      </c>
      <c r="F5" s="10">
        <f>Assumptions!B6</f>
        <v>0.19494168990528205</v>
      </c>
    </row>
    <row r="6" spans="1:6" x14ac:dyDescent="0.25">
      <c r="A6" t="s">
        <v>43</v>
      </c>
      <c r="B6" s="18">
        <f>Assumptions!B29*(1+B5)</f>
        <v>721582627115.4702</v>
      </c>
      <c r="C6" s="18">
        <f>B6*(1+C5)</f>
        <v>862249163851.653</v>
      </c>
      <c r="D6" s="18">
        <f>C6*(1+D5)</f>
        <v>1030337472972.3107</v>
      </c>
      <c r="E6" s="18">
        <f>D6*(1+E5)</f>
        <v>1231193201126.2708</v>
      </c>
      <c r="F6" s="18">
        <f>E6*(1+F5)</f>
        <v>1471204084353.7197</v>
      </c>
    </row>
    <row r="7" spans="1:6" x14ac:dyDescent="0.25">
      <c r="A7" t="s">
        <v>5</v>
      </c>
      <c r="B7" s="10">
        <f>Assumptions!B7</f>
        <v>0.19432410566901215</v>
      </c>
      <c r="C7" s="10">
        <f>Assumptions!B7</f>
        <v>0.19432410566901215</v>
      </c>
      <c r="D7" s="10">
        <f>Assumptions!B7</f>
        <v>0.19432410566901215</v>
      </c>
      <c r="E7" s="10">
        <f>Assumptions!B7</f>
        <v>0.19432410566901215</v>
      </c>
      <c r="F7" s="10">
        <f>Assumptions!B7</f>
        <v>0.19432410566901215</v>
      </c>
    </row>
    <row r="8" spans="1:6" x14ac:dyDescent="0.25">
      <c r="A8" t="s">
        <v>44</v>
      </c>
      <c r="B8" s="18">
        <f>B6*B7</f>
        <v>140220898680.51</v>
      </c>
      <c r="C8" s="18">
        <f>C6*C7</f>
        <v>167555797629.326</v>
      </c>
      <c r="D8" s="18">
        <f>D6*D7</f>
        <v>200219407972.61426</v>
      </c>
      <c r="E8" s="18">
        <f>E6*E7</f>
        <v>239250517714.63077</v>
      </c>
      <c r="F8" s="18">
        <f>F6*F7</f>
        <v>285890417948.6345</v>
      </c>
    </row>
    <row r="9" spans="1:6" x14ac:dyDescent="0.25">
      <c r="A9" t="s">
        <v>45</v>
      </c>
      <c r="B9" s="18">
        <f>B8*(1-Assumptions!B8)</f>
        <v>106967157122.06194</v>
      </c>
      <c r="C9" s="18">
        <f>C8*(1-Assumptions!B8)</f>
        <v>127819515495.80052</v>
      </c>
      <c r="D9" s="18">
        <f>D8*(1-Assumptions!B8)</f>
        <v>152736867849.42627</v>
      </c>
      <c r="E9" s="18">
        <f>E8*(1-Assumptions!B8)</f>
        <v>182511650978.83316</v>
      </c>
      <c r="F9" s="18">
        <f>F8*(1-Assumptions!B8)</f>
        <v>218090780648.04993</v>
      </c>
    </row>
    <row r="10" spans="1:6" x14ac:dyDescent="0.25">
      <c r="A10" t="s">
        <v>46</v>
      </c>
      <c r="B10" s="18">
        <f>B6*Assumptions!B9</f>
        <v>6402643462.944769</v>
      </c>
      <c r="C10" s="18">
        <f>C6*Assumptions!B9</f>
        <v>7650785599.472229</v>
      </c>
      <c r="D10" s="18">
        <f>D6*Assumptions!B9</f>
        <v>9142242673.336342</v>
      </c>
      <c r="E10" s="18">
        <f>E6*Assumptions!B9</f>
        <v>10924446909.600712</v>
      </c>
      <c r="F10" s="18">
        <f>F6*Assumptions!B9</f>
        <v>13054077051.43881</v>
      </c>
    </row>
    <row r="11" spans="1:6" x14ac:dyDescent="0.25">
      <c r="A11" t="s">
        <v>47</v>
      </c>
      <c r="B11" s="18">
        <f>-B6*Assumptions!B10</f>
        <v>-13994646776.988338</v>
      </c>
      <c r="C11" s="18">
        <f>-C6*Assumptions!B10</f>
        <v>-16722786869.321953</v>
      </c>
      <c r="D11" s="18">
        <f>-D6*Assumptions!B10</f>
        <v>-19982755201.553436</v>
      </c>
      <c r="E11" s="18">
        <f>-E6*Assumptions!B10</f>
        <v>-23878227269.507828</v>
      </c>
      <c r="F11" s="18">
        <f>-F6*Assumptions!B10</f>
        <v>-28533089245.368073</v>
      </c>
    </row>
    <row r="12" spans="1:6" x14ac:dyDescent="0.25">
      <c r="A12" t="s">
        <v>48</v>
      </c>
      <c r="B12" s="18">
        <f>-(B6-Assumptions!B29)*Assumptions!B11</f>
        <v>-74070310730.62897</v>
      </c>
      <c r="C12" s="18">
        <f>-(C6-B6)*Assumptions!B11</f>
        <v>-88509702276.26712</v>
      </c>
      <c r="D12" s="18">
        <f>-(D6-C6)*Assumptions!B11</f>
        <v>-105763933211.01607</v>
      </c>
      <c r="E12" s="18">
        <f>-(E6-D6)*Assumptions!B11</f>
        <v>-126381733082.20087</v>
      </c>
      <c r="F12" s="18">
        <f>-(F6-E6)*Assumptions!B11</f>
        <v>-151018801702.40338</v>
      </c>
    </row>
    <row r="13" spans="1:6" x14ac:dyDescent="0.25">
      <c r="A13" s="19" t="s">
        <v>49</v>
      </c>
      <c r="B13" s="20">
        <f>B9+B10+B11+B12</f>
        <v>25304843077.38939</v>
      </c>
      <c r="C13" s="20">
        <f>C9+C10+C11+C12</f>
        <v>30237811949.683685</v>
      </c>
      <c r="D13" s="20">
        <f>D9+D10+D11+D12</f>
        <v>36132422110.1931</v>
      </c>
      <c r="E13" s="20">
        <f>E9+E10+E11+E12</f>
        <v>43176137536.72516</v>
      </c>
      <c r="F13" s="20">
        <f>F9+F10+F11+F12</f>
        <v>51592966751.717285</v>
      </c>
    </row>
    <row r="14" spans="1:6" x14ac:dyDescent="0.25">
      <c r="A14" t="s">
        <v>50</v>
      </c>
      <c r="B14" s="21">
        <f>1/(1+Assumptions!$B$26)^(1-0.5*Assumptions!$B$32)</f>
        <v>0.9434164486011707</v>
      </c>
      <c r="C14" s="21">
        <f>1/(1+Assumptions!$B$26)^(2-0.5*Assumptions!$B$32)</f>
        <v>0.8396732772105304</v>
      </c>
      <c r="D14" s="21">
        <f>1/(1+Assumptions!$B$26)^(3-0.5*Assumptions!$B$32)</f>
        <v>0.7473382656268827</v>
      </c>
      <c r="E14" s="21">
        <f>1/(1+Assumptions!$B$26)^(4-0.5*Assumptions!$B$32)</f>
        <v>0.6651569109423514</v>
      </c>
      <c r="F14" s="21">
        <f>1/(1+Assumptions!$B$26)^(5-0.5*Assumptions!$B$32)</f>
        <v>0.5920126621687821</v>
      </c>
    </row>
    <row r="15" spans="1:6" x14ac:dyDescent="0.25">
      <c r="A15" s="19" t="s">
        <v>51</v>
      </c>
      <c r="B15" s="20">
        <f>B13*B14</f>
        <v>23873005188.480618</v>
      </c>
      <c r="C15" s="20">
        <f>C13*C14</f>
        <v>25389882655.466637</v>
      </c>
      <c r="D15" s="20">
        <f>D13*D14</f>
        <v>27003141672.73014</v>
      </c>
      <c r="E15" s="20">
        <f>E13*E14</f>
        <v>28718906270.350212</v>
      </c>
      <c r="F15" s="20">
        <f>F13*F14</f>
        <v>30543689595.869614</v>
      </c>
    </row>
    <row r="17" spans="1:2" x14ac:dyDescent="0.25">
      <c r="A17" s="22" t="s">
        <v>52</v>
      </c>
      <c r="B17" s="23">
        <f>SUM(B15:F15)</f>
        <v>135528625382.89723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51592966751.717285</v>
      </c>
    </row>
    <row r="5" spans="1:2" x14ac:dyDescent="0.25">
      <c r="A5" t="s">
        <v>56</v>
      </c>
      <c r="B5" s="18">
        <f>IF(Assumptions!$B$33=0,B4,B4-Forecast!F11-Forecast!F10-Forecast!F12)</f>
        <v>219097671372.97018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0.14969997116645176</v>
      </c>
    </row>
    <row r="7" spans="1:2" x14ac:dyDescent="0.25">
      <c r="A7" t="s">
        <v>58</v>
      </c>
      <c r="B7" s="18">
        <f>-MAX(Forecast!F9,0)*B6</f>
        <v>-32798915087.17036</v>
      </c>
    </row>
    <row r="8" spans="1:2" x14ac:dyDescent="0.25">
      <c r="A8" t="s">
        <v>59</v>
      </c>
      <c r="B8" s="18">
        <f>IF(OR(Assumptions!$B$33=0,Assumptions!B12&lt;=0),B5,MAX(B5+B7,0))</f>
        <v>186298756285.79984</v>
      </c>
    </row>
    <row r="9" spans="1:2" x14ac:dyDescent="0.25">
      <c r="A9" t="s">
        <v>60</v>
      </c>
      <c r="B9" s="18">
        <f>B8*(1+Assumptions!B12)/(Assumptions!B26-Assumptions!B12)</f>
        <v>1937622284510.4062</v>
      </c>
    </row>
    <row r="10" spans="1:2" x14ac:dyDescent="0.25">
      <c r="A10" t="s">
        <v>61</v>
      </c>
      <c r="B10" s="18">
        <f>B9/(1+Assumptions!B26)^(5-0.5*Assumptions!B32)</f>
        <v>1147096926930.563</v>
      </c>
    </row>
    <row r="11" spans="1:2" x14ac:dyDescent="0.25">
      <c r="A11" t="s">
        <v>62</v>
      </c>
      <c r="B11" s="18">
        <f>Forecast!B17+B10</f>
        <v>1282625552313.4602</v>
      </c>
    </row>
    <row r="12" spans="1:2" x14ac:dyDescent="0.25">
      <c r="A12" t="s">
        <v>63</v>
      </c>
      <c r="B12" s="18">
        <f>-Assumptions!B30</f>
        <v>-115462700000</v>
      </c>
    </row>
    <row r="13" spans="1:2" x14ac:dyDescent="0.25">
      <c r="A13" t="s">
        <v>64</v>
      </c>
      <c r="B13" s="18">
        <f>B11+B12</f>
        <v>1167162852313.4602</v>
      </c>
    </row>
    <row r="14" spans="1:2" x14ac:dyDescent="0.25">
      <c r="A14" s="19" t="s">
        <v>65</v>
      </c>
      <c r="B14" s="24">
        <f>B13/Assumptions!B31</f>
        <v>4175.669212853396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298944495000.0733</v>
      </c>
    </row>
    <row r="18" spans="1:2" x14ac:dyDescent="0.25">
      <c r="A18" t="s">
        <v>60</v>
      </c>
      <c r="B18" s="18">
        <f>B17*Assumptions!B13</f>
        <v>5978889900001.466</v>
      </c>
    </row>
    <row r="19" spans="1:2" x14ac:dyDescent="0.25">
      <c r="A19" t="s">
        <v>61</v>
      </c>
      <c r="B19" s="18">
        <f>B18/(1+Assumptions!B26)^(5-0.5*Assumptions!B32)</f>
        <v>3539578526513.911</v>
      </c>
    </row>
    <row r="20" spans="1:2" x14ac:dyDescent="0.25">
      <c r="A20" t="s">
        <v>62</v>
      </c>
      <c r="B20" s="18">
        <f>Forecast!B17+B19</f>
        <v>3675107151896.8086</v>
      </c>
    </row>
    <row r="21" spans="1:2" x14ac:dyDescent="0.25">
      <c r="A21" t="s">
        <v>63</v>
      </c>
      <c r="B21" s="18">
        <f>-Assumptions!B30</f>
        <v>-115462700000</v>
      </c>
    </row>
    <row r="22" spans="1:2" x14ac:dyDescent="0.25">
      <c r="A22" t="s">
        <v>64</v>
      </c>
      <c r="B22" s="18">
        <f>B20+B21</f>
        <v>3559644451896.8086</v>
      </c>
    </row>
    <row r="23" spans="1:2" x14ac:dyDescent="0.25">
      <c r="A23" s="19" t="s">
        <v>65</v>
      </c>
      <c r="B23" s="25">
        <f>B22/Assumptions!B31</f>
        <v>12735.067533230545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11414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4175.669212853396</v>
      </c>
    </row>
    <row r="29" spans="1:2" x14ac:dyDescent="0.25">
      <c r="A29" s="19" t="s">
        <v>73</v>
      </c>
      <c r="B29" s="12">
        <f>B28/B26-1</f>
        <v>-0.6341625010641847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0.103552</v>
      </c>
      <c r="B5" s="31">
        <v>5344.137554155502</v>
      </c>
      <c r="C5" s="31">
        <v>5501.753872930401</v>
      </c>
      <c r="D5" s="31">
        <v>5677.517806621893</v>
      </c>
      <c r="E5" s="31">
        <v>5875.130331732987</v>
      </c>
      <c r="F5" s="31">
        <v>6099.372182177993</v>
      </c>
    </row>
    <row r="6" spans="1:6" x14ac:dyDescent="0.25">
      <c r="A6" s="30">
        <v>0.113552</v>
      </c>
      <c r="B6" s="31">
        <v>4611.922502787375</v>
      </c>
      <c r="C6" s="31">
        <v>4719.758303268131</v>
      </c>
      <c r="D6" s="31">
        <v>4838.138400062262</v>
      </c>
      <c r="E6" s="31">
        <v>4968.955799258197</v>
      </c>
      <c r="F6" s="31">
        <v>5114.585482218948</v>
      </c>
    </row>
    <row r="7" spans="1:6" x14ac:dyDescent="0.25">
      <c r="A7" s="30">
        <v>0.123552</v>
      </c>
      <c r="B7" s="31">
        <v>4021.0743085106164</v>
      </c>
      <c r="C7" s="31">
        <v>4095.3055675438177</v>
      </c>
      <c r="D7" s="32">
        <v>4175.659245046797</v>
      </c>
      <c r="E7" s="31">
        <v>4263.117001241108</v>
      </c>
      <c r="F7" s="31">
        <v>4358.882210193624</v>
      </c>
    </row>
    <row r="8" spans="1:6" x14ac:dyDescent="0.25">
      <c r="A8" s="30">
        <v>0.133552</v>
      </c>
      <c r="B8" s="31">
        <v>3535.4897592375646</v>
      </c>
      <c r="C8" s="31">
        <v>3586.442578511234</v>
      </c>
      <c r="D8" s="31">
        <v>3640.859388999128</v>
      </c>
      <c r="E8" s="31">
        <v>3699.2419663136307</v>
      </c>
      <c r="F8" s="31">
        <v>3762.1939156824283</v>
      </c>
    </row>
    <row r="9" spans="1:6" x14ac:dyDescent="0.25">
      <c r="A9" s="30">
        <v>0.143552</v>
      </c>
      <c r="B9" s="31">
        <v>3130.3189280840165</v>
      </c>
      <c r="C9" s="31">
        <v>3164.8180450839427</v>
      </c>
      <c r="D9" s="31">
        <v>3201.1447137496593</v>
      </c>
      <c r="E9" s="31">
        <v>3239.5403501283245</v>
      </c>
      <c r="F9" s="31">
        <v>3280.290849603664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603864300000</v>
      </c>
      <c r="C5" s="18">
        <v>492669500000</v>
      </c>
      <c r="D5" s="18">
        <v>437820800000</v>
      </c>
      <c r="E5" s="18">
        <v>353915200000</v>
      </c>
      <c r="F5" s="8" t="s">
        <v>84</v>
      </c>
    </row>
    <row r="6" spans="1:6" x14ac:dyDescent="0.25">
      <c r="A6" t="s">
        <v>44</v>
      </c>
      <c r="B6" s="18">
        <v>128576800000</v>
      </c>
      <c r="C6" s="18">
        <v>100580500000</v>
      </c>
      <c r="D6" s="18">
        <v>82713000000</v>
      </c>
      <c r="E6" s="18">
        <v>60625400000</v>
      </c>
      <c r="F6" s="8" t="s">
        <v>85</v>
      </c>
    </row>
    <row r="7" spans="1:6" x14ac:dyDescent="0.25">
      <c r="A7" t="s">
        <v>86</v>
      </c>
      <c r="B7" s="18">
        <v>6446900000</v>
      </c>
      <c r="C7" s="18">
        <v>4142300000</v>
      </c>
      <c r="D7" s="18">
        <v>3647700000</v>
      </c>
      <c r="E7" s="18">
        <v>2858500000</v>
      </c>
      <c r="F7" s="8" t="s">
        <v>87</v>
      </c>
    </row>
    <row r="8" spans="1:6" x14ac:dyDescent="0.25">
      <c r="A8" t="s">
        <v>88</v>
      </c>
      <c r="B8" s="18">
        <v>7223200000</v>
      </c>
      <c r="C8" s="18">
        <v>8738400000</v>
      </c>
      <c r="D8" s="18">
        <v>7228400000</v>
      </c>
      <c r="E8" s="18">
        <v>11102000000</v>
      </c>
      <c r="F8" s="8" t="s">
        <v>89</v>
      </c>
    </row>
    <row r="9" spans="1:6" x14ac:dyDescent="0.25">
      <c r="A9" t="s">
        <v>90</v>
      </c>
      <c r="B9" s="18">
        <v>69965600000</v>
      </c>
      <c r="C9" s="18">
        <v>90597100000</v>
      </c>
      <c r="D9" s="18">
        <v>-1418600000</v>
      </c>
      <c r="E9" s="18">
        <v>-5874400000</v>
      </c>
      <c r="F9" s="8" t="s">
        <v>91</v>
      </c>
    </row>
    <row r="10" spans="1:6" x14ac:dyDescent="0.25">
      <c r="A10" t="s">
        <v>92</v>
      </c>
      <c r="B10" s="18">
        <v>226398500000</v>
      </c>
      <c r="C10" s="18">
        <v>92365200000</v>
      </c>
      <c r="D10" s="18">
        <v>17859000000</v>
      </c>
      <c r="E10" s="18">
        <v>0</v>
      </c>
      <c r="F10" s="8" t="s">
        <v>93</v>
      </c>
    </row>
    <row r="11" spans="1:6" x14ac:dyDescent="0.25">
      <c r="A11" t="s">
        <v>94</v>
      </c>
      <c r="B11" s="18">
        <v>110935800000</v>
      </c>
      <c r="C11" s="18">
        <v>91986700000</v>
      </c>
      <c r="D11" s="18">
        <v>63393600000</v>
      </c>
      <c r="E11" s="18">
        <v>52055000000</v>
      </c>
      <c r="F11" s="8" t="s">
        <v>95</v>
      </c>
    </row>
    <row r="12" spans="1:6" x14ac:dyDescent="0.25">
      <c r="A12" t="s">
        <v>32</v>
      </c>
      <c r="B12" s="34">
        <v>279515161</v>
      </c>
      <c r="C12" s="34">
        <v>279614941</v>
      </c>
      <c r="D12" s="34">
        <v>282975118</v>
      </c>
      <c r="E12" s="34">
        <v>285206634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2026-09-19T00:10:28Z</dcterms:modified>
</cp:coreProperties>
</file>