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<sst xmlns="http://schemas.openxmlformats.org/spreadsheetml/2006/main" count="117" uniqueCount="105">
  <si>
    <t>Brookfield Asset Management Ltd. (BAM.TO)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</si>
  <si>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</si>
  <si>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</si>
  <si>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</si>
  <si>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</si>
  <si>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</si>
  <si>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</si>
  <si>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</si>
  <si>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</si>
  <si>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</si>
  <si>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</si>
  <si>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</si>
  <si>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</si>
  <si>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</si>
  <si>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</si>
  <si>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</si>
  <si>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</si>
  <si>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</si>
  <si>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</si>
  <si>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</si>
  <si>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</si>
  <si>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</si>
  <si>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11.3%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</si>
  <si>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</si>
  <si>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</si>
  <si>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</si>
  <si>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</si>
  <si>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</si>
  <si>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</si>
  <si>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</si>
  <si>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</si>
  <si>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</si>
  <si>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</si>
  <si>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</si>
  <si>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</si>
  <si>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</si>
  <si>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</si>
  <si>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</si>
  <si>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</si>
  <si>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</si>
  <si>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</si>
  <si>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</si>
  <si>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</si>
  <si>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</si>
  <si>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</si>
  <si>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</si>
  <si>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</si>
  <si>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</si>
  <si>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</si>
  <si>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</si>
  <si>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</si>
  <si>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</si>
  <si>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</si>
  <si>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</si>
  <si>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</si>
  <si>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</si>
  <si>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</si>
  <si>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</si>
  <si>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</si>
  <si>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</si>
  <si>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</si>
  <si>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</si>
  <si>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</si>
  <si>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</si>
  <si>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</si>
  <si>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</si>
  <si>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</si>
  <si>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</si>
  <si>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</si>
  <si>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</si>
  <si>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USD to CAD</t>
  </si>
  <si>
    <t>USD/CAD at 1.3982</t>
  </si>
  <si>
    <t>Value per share (CAD)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</si>
  <si>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</si>
  <si>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</si>
  <si>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</si>
  <si>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</si>
  <si>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</si>
  <si>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</si>
  <si>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</si>
  <si>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</si>
  <si>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</si>
  <si>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</si>
  <si>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</si>
  <si>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</si>
  <si>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</si>
  <si>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</si>
  <si>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</si>
  <si>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</si>
  <si>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</si>
  <si>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</si>
  <si>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</si>
  <si>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</si>
  <si>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</si>
  <si>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</si>
  <si>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</si>
  <si>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</si>
  <si>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</si>
  <si>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Only 3 year(s) of history available to anchor assumptions on.</t>
  </si>
  <si>
    <t>Adjusted: Reports in USD, trades in CAD. Modelled in USD, converted at the end.</t>
  </si>
  <si>
    <t>Adjusted: Reported capital expenditure averages just 0.00%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</si>
  <si>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0.5%.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</si>
  <si>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CAD assumption - no free live source available for this market.</t>
  </si>
  <si>
    <t>Current EV/EBITDA of 34.2x sits outside a defensible 3-20x band, so the exit multiple is capped at 20.0x. A multiple that far out usually means EBITDA is the wrong denominator for this business.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</si>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</sst>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0.11387199619594157</v>
      </c>
    </row>
    <row r="7" spans="1:2" x14ac:dyDescent="0.25">
      <c r="A7" t="s">
        <v>5</v>
      </c>
      <c r="B7" s="6">
        <v>0.6560656346097695</v>
      </c>
    </row>
    <row r="8" spans="1:2" x14ac:dyDescent="0.25">
      <c r="A8" t="s">
        <v>6</v>
      </c>
      <c r="B8" s="6">
        <v>0.1720345640219953</v>
      </c>
    </row>
    <row r="9" spans="1:2" x14ac:dyDescent="0.25">
      <c r="A9" t="s">
        <v>7</v>
      </c>
      <c r="B9" s="6">
        <v>0.005319909276553123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0.2139733503200397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1.1742</v>
      </c>
      <c r="C19" s="8" t="s">
        <v>19</v>
      </c>
    </row>
    <row r="20" spans="1:2" x14ac:dyDescent="0.25">
      <c r="A20" t="s">
        <v>20</v>
      </c>
      <c r="B20" s="10">
        <f>B17+B19*B18</f>
        <v>0.097581</v>
      </c>
    </row>
    <row r="21" spans="1:3" x14ac:dyDescent="0.25">
      <c r="A21" t="s">
        <v>21</v>
      </c>
      <c r="B21" s="6">
        <v>0.053000000000000005</v>
      </c>
      <c r="C21" s="8" t="s">
        <v>22</v>
      </c>
    </row>
    <row r="22" spans="1:2" x14ac:dyDescent="0.25">
      <c r="A22" t="s">
        <v>23</v>
      </c>
      <c r="B22" s="11">
        <v>102974808064</v>
      </c>
    </row>
    <row r="23" spans="1:2" x14ac:dyDescent="0.25">
      <c r="A23" t="s">
        <v>24</v>
      </c>
      <c r="B23" s="11">
        <v>3622000000</v>
      </c>
    </row>
    <row r="24" spans="1:2" x14ac:dyDescent="0.25">
      <c r="A24" t="s">
        <v>25</v>
      </c>
      <c r="B24" s="10">
        <f>B22/(B22+B23)</f>
        <v>0.96602149664908</v>
      </c>
    </row>
    <row r="25" spans="1:2" x14ac:dyDescent="0.25">
      <c r="A25" t="s">
        <v>26</v>
      </c>
      <c r="B25" s="10">
        <f>1-B24</f>
        <v>0.03397850335092001</v>
      </c>
    </row>
    <row r="26" spans="1:2" x14ac:dyDescent="0.25">
      <c r="A26" t="s">
        <v>27</v>
      </c>
      <c r="B26" s="12">
        <f>B24*B20+B25*B21*(1-B8)</f>
        <v>0.09575639406057758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4608000000</v>
      </c>
      <c r="C29" s="8" t="s">
        <v>30</v>
      </c>
    </row>
    <row r="30" spans="1:2" x14ac:dyDescent="0.25">
      <c r="A30" t="s">
        <v>31</v>
      </c>
      <c r="B30" s="11">
        <v>2039000000</v>
      </c>
    </row>
    <row r="31" spans="1:2" x14ac:dyDescent="0.25">
      <c r="A31" t="s">
        <v>32</v>
      </c>
      <c r="B31" s="13">
        <v>1634868421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0.11387199619594157</v>
      </c>
      <c r="C5" s="10">
        <f>Assumptions!B6</f>
        <v>0.11387199619594157</v>
      </c>
      <c r="D5" s="10">
        <f>Assumptions!B6</f>
        <v>0.11387199619594157</v>
      </c>
      <c r="E5" s="10">
        <f>Assumptions!B6</f>
        <v>0.11387199619594157</v>
      </c>
      <c r="F5" s="10">
        <f>Assumptions!B6</f>
        <v>0.11387199619594157</v>
      </c>
    </row>
    <row r="6" spans="1:6" x14ac:dyDescent="0.25">
      <c r="A6" t="s">
        <v>43</v>
      </c>
      <c r="B6" s="18">
        <f>Assumptions!B29*(1+B5)</f>
        <v>5132722158.470899</v>
      </c>
      <c r="C6" s="18">
        <f>B6*(1+C5)</f>
        <v>5717195476.575122</v>
      </c>
      <c r="D6" s="18">
        <f>C6*(1+D5)</f>
        <v>6368223938.1351385</v>
      </c>
      <c r="E6" s="18">
        <f>D6*(1+E5)</f>
        <v>7093386310.193367</v>
      </c>
      <c r="F6" s="18">
        <f>E6*(1+F5)</f>
        <v>7901124369.12405</v>
      </c>
    </row>
    <row r="7" spans="1:6" x14ac:dyDescent="0.25">
      <c r="A7" t="s">
        <v>5</v>
      </c>
      <c r="B7" s="10">
        <f>Assumptions!B7</f>
        <v>0.6560656346097695</v>
      </c>
      <c r="C7" s="10">
        <f>Assumptions!B7</f>
        <v>0.6560656346097695</v>
      </c>
      <c r="D7" s="10">
        <f>Assumptions!B7</f>
        <v>0.6560656346097695</v>
      </c>
      <c r="E7" s="10">
        <f>Assumptions!B7</f>
        <v>0.6560656346097695</v>
      </c>
      <c r="F7" s="10">
        <f>Assumptions!B7</f>
        <v>0.6560656346097695</v>
      </c>
    </row>
    <row r="8" spans="1:6" x14ac:dyDescent="0.25">
      <c r="A8" t="s">
        <v>44</v>
      </c>
      <c r="B8" s="18">
        <f>B6*B7</f>
        <v>3367402620.1728363</v>
      </c>
      <c r="C8" s="18">
        <f>C6*C7</f>
        <v>3750855478.527361</v>
      </c>
      <c r="D8" s="18">
        <f>D6*D7</f>
        <v>4177972879.3097553</v>
      </c>
      <c r="E8" s="18">
        <f>E6*E7</f>
        <v>4653726991.129263</v>
      </c>
      <c r="F8" s="18">
        <f>F6*F7</f>
        <v>5183656173.360085</v>
      </c>
    </row>
    <row r="9" spans="1:6" x14ac:dyDescent="0.25">
      <c r="A9" t="s">
        <v>45</v>
      </c>
      <c r="B9" s="18">
        <f>B8*(1-Assumptions!B8)</f>
        <v>2788092978.5248775</v>
      </c>
      <c r="C9" s="18">
        <f>C8*(1-Assumptions!B8)</f>
        <v>3105578691.5693936</v>
      </c>
      <c r="D9" s="18">
        <f>D8*(1-Assumptions!B8)</f>
        <v>3459217136.521981</v>
      </c>
      <c r="E9" s="18">
        <f>E8*(1-Assumptions!B8)</f>
        <v>3853125097.132948</v>
      </c>
      <c r="F9" s="18">
        <f>F8*(1-Assumptions!B8)</f>
        <v>4291888143.5361576</v>
      </c>
    </row>
    <row r="10" spans="1:6" x14ac:dyDescent="0.25">
      <c r="A10" t="s">
        <v>46</v>
      </c>
      <c r="B10" s="18">
        <f>B6*Assumptions!B9</f>
        <v>27305616.2248191</v>
      </c>
      <c r="C10" s="18">
        <f>C6*Assumptions!B9</f>
        <v>30414961.25169954</v>
      </c>
      <c r="D10" s="18">
        <f>D6*Assumptions!B9</f>
        <v>33878373.60365278</v>
      </c>
      <c r="E10" s="18">
        <f>E6*Assumptions!B9</f>
        <v>37736171.63377262</v>
      </c>
      <c r="F10" s="18">
        <f>F6*Assumptions!B9</f>
        <v>42033264.82650297</v>
      </c>
    </row>
    <row r="11" spans="1:6" x14ac:dyDescent="0.25">
      <c r="A11" t="s">
        <v>47</v>
      </c>
      <c r="B11" s="18">
        <f>-B6*Assumptions!B10</f>
        <v>-51327221.58470899</v>
      </c>
      <c r="C11" s="18">
        <f>-C6*Assumptions!B10</f>
        <v>-57171954.76575122</v>
      </c>
      <c r="D11" s="18">
        <f>-D6*Assumptions!B10</f>
        <v>-63682239.38135139</v>
      </c>
      <c r="E11" s="18">
        <f>-E6*Assumptions!B10</f>
        <v>-70933863.10193367</v>
      </c>
      <c r="F11" s="18">
        <f>-F6*Assumptions!B10</f>
        <v>-79011243.6912405</v>
      </c>
    </row>
    <row r="12" spans="1:6" x14ac:dyDescent="0.25">
      <c r="A12" t="s">
        <v>48</v>
      </c>
      <c r="B12" s="18">
        <f>-(B6-Assumptions!B29)*Assumptions!B11</f>
        <v>-524722158.4708986</v>
      </c>
      <c r="C12" s="18">
        <f>-(C6-B6)*Assumptions!B11</f>
        <v>-584473318.1042233</v>
      </c>
      <c r="D12" s="18">
        <f>-(D6-C6)*Assumptions!B11</f>
        <v>-651028461.5600166</v>
      </c>
      <c r="E12" s="18">
        <f>-(E6-D6)*Assumptions!B11</f>
        <v>-725162372.0582285</v>
      </c>
      <c r="F12" s="18">
        <f>-(F6-E6)*Assumptions!B11</f>
        <v>-807738058.9306831</v>
      </c>
    </row>
    <row r="13" spans="1:6" x14ac:dyDescent="0.25">
      <c r="A13" s="19" t="s">
        <v>49</v>
      </c>
      <c r="B13" s="20">
        <f>B9+B10+B11+B12</f>
        <v>2239349214.694089</v>
      </c>
      <c r="C13" s="20">
        <f>C9+C10+C11+C12</f>
        <v>2494348379.9511185</v>
      </c>
      <c r="D13" s="20">
        <f>D9+D10+D11+D12</f>
        <v>2778384809.1842656</v>
      </c>
      <c r="E13" s="20">
        <f>E9+E10+E11+E12</f>
        <v>3094765033.606559</v>
      </c>
      <c r="F13" s="20">
        <f>F9+F10+F11+F12</f>
        <v>3447172105.740737</v>
      </c>
    </row>
    <row r="14" spans="1:6" x14ac:dyDescent="0.25">
      <c r="A14" t="s">
        <v>50</v>
      </c>
      <c r="B14" s="21">
        <f>1/(1+Assumptions!$B$26)^(1-0.5*Assumptions!$B$32)</f>
        <v>0.9553070729645284</v>
      </c>
      <c r="C14" s="21">
        <f>1/(1+Assumptions!$B$26)^(2-0.5*Assumptions!$B$32)</f>
        <v>0.8718243198421304</v>
      </c>
      <c r="D14" s="21">
        <f>1/(1+Assumptions!$B$26)^(3-0.5*Assumptions!$B$32)</f>
        <v>0.7956369906374761</v>
      </c>
      <c r="E14" s="21">
        <f>1/(1+Assumptions!$B$26)^(4-0.5*Assumptions!$B$32)</f>
        <v>0.7261075499537447</v>
      </c>
      <c r="F14" s="21">
        <f>1/(1+Assumptions!$B$26)^(5-0.5*Assumptions!$B$32)</f>
        <v>0.6626541755900561</v>
      </c>
    </row>
    <row r="15" spans="1:6" x14ac:dyDescent="0.25">
      <c r="A15" s="19" t="s">
        <v>51</v>
      </c>
      <c r="B15" s="20">
        <f>B13*B14</f>
        <v>2139266143.6348255</v>
      </c>
      <c r="C15" s="20">
        <f>C13*C14</f>
        <v>2174633579.800204</v>
      </c>
      <c r="D15" s="20">
        <f>D13*D14</f>
        <v>2210585728.412247</v>
      </c>
      <c r="E15" s="20">
        <f>E13*E14</f>
        <v>2247132256.2345767</v>
      </c>
      <c r="F15" s="20">
        <f>F13*F14</f>
        <v>2284282989.846666</v>
      </c>
    </row>
    <row r="17" spans="1:2" x14ac:dyDescent="0.25">
      <c r="A17" s="22" t="s">
        <v>52</v>
      </c>
      <c r="B17" s="23">
        <f>SUM(B15:F15)</f>
        <v>11055900697.92852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3447172105.740737</v>
      </c>
    </row>
    <row r="5" spans="1:2" x14ac:dyDescent="0.25">
      <c r="A5" t="s">
        <v>56</v>
      </c>
      <c r="B5" s="18">
        <f>IF(Assumptions!$B$33=0,B4,B4-Forecast!F11-Forecast!F10-Forecast!F12)</f>
        <v>4291888143.5361576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0.11683697975756106</v>
      </c>
    </row>
    <row r="7" spans="1:2" x14ac:dyDescent="0.25">
      <c r="A7" t="s">
        <v>58</v>
      </c>
      <c r="B7" s="18">
        <f>-MAX(Forecast!F9,0)*B6</f>
        <v>-501451248.14805037</v>
      </c>
    </row>
    <row r="8" spans="1:2" x14ac:dyDescent="0.25">
      <c r="A8" t="s">
        <v>59</v>
      </c>
      <c r="B8" s="18">
        <f>IF(OR(Assumptions!$B$33=0,Assumptions!B12&lt;=0),B5,MAX(B5+B7,0))</f>
        <v>3790436895.3881073</v>
      </c>
    </row>
    <row r="9" spans="1:2" x14ac:dyDescent="0.25">
      <c r="A9" t="s">
        <v>60</v>
      </c>
      <c r="B9" s="18">
        <f>B8*(1+Assumptions!B12)/(Assumptions!B26-Assumptions!B12)</f>
        <v>54909494319.99779</v>
      </c>
    </row>
    <row r="10" spans="1:2" x14ac:dyDescent="0.25">
      <c r="A10" t="s">
        <v>61</v>
      </c>
      <c r="B10" s="18">
        <f>B9/(1+Assumptions!B26)^(5-0.5*Assumptions!B32)</f>
        <v>36386005690.685005</v>
      </c>
    </row>
    <row r="11" spans="1:2" x14ac:dyDescent="0.25">
      <c r="A11" t="s">
        <v>62</v>
      </c>
      <c r="B11" s="18">
        <f>Forecast!B17+B10</f>
        <v>47441906388.613525</v>
      </c>
    </row>
    <row r="12" spans="1:2" x14ac:dyDescent="0.25">
      <c r="A12" t="s">
        <v>63</v>
      </c>
      <c r="B12" s="18">
        <f>-Assumptions!B30</f>
        <v>-2039000000</v>
      </c>
    </row>
    <row r="13" spans="1:2" x14ac:dyDescent="0.25">
      <c r="A13" t="s">
        <v>64</v>
      </c>
      <c r="B13" s="18">
        <f>B11+B12</f>
        <v>45402906388.613525</v>
      </c>
    </row>
    <row r="14" spans="1:2" x14ac:dyDescent="0.25">
      <c r="A14" s="19" t="s">
        <v>65</v>
      </c>
      <c r="B14" s="24">
        <f>B13/Assumptions!B31</f>
        <v>27.771596665156654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5225689438.186587</v>
      </c>
    </row>
    <row r="18" spans="1:2" x14ac:dyDescent="0.25">
      <c r="A18" t="s">
        <v>60</v>
      </c>
      <c r="B18" s="18">
        <f>B17*Assumptions!B13</f>
        <v>104513788763.73175</v>
      </c>
    </row>
    <row r="19" spans="1:2" x14ac:dyDescent="0.25">
      <c r="A19" t="s">
        <v>61</v>
      </c>
      <c r="B19" s="18">
        <f>B18/(1+Assumptions!B26)^(5-0.5*Assumptions!B32)</f>
        <v>69256498531.02394</v>
      </c>
    </row>
    <row r="20" spans="1:2" x14ac:dyDescent="0.25">
      <c r="A20" t="s">
        <v>62</v>
      </c>
      <c r="B20" s="18">
        <f>Forecast!B17+B19</f>
        <v>80312399228.95245</v>
      </c>
    </row>
    <row r="21" spans="1:2" x14ac:dyDescent="0.25">
      <c r="A21" t="s">
        <v>63</v>
      </c>
      <c r="B21" s="18">
        <f>-Assumptions!B30</f>
        <v>-2039000000</v>
      </c>
    </row>
    <row r="22" spans="1:2" x14ac:dyDescent="0.25">
      <c r="A22" t="s">
        <v>64</v>
      </c>
      <c r="B22" s="18">
        <f>B20+B21</f>
        <v>78273399228.95245</v>
      </c>
    </row>
    <row r="23" spans="1:2" x14ac:dyDescent="0.25">
      <c r="A23" s="19" t="s">
        <v>65</v>
      </c>
      <c r="B23" s="25">
        <f>B22/Assumptions!B31</f>
        <v>47.877491682832165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64.47</v>
      </c>
    </row>
    <row r="27" spans="1:3" x14ac:dyDescent="0.25">
      <c r="A27" t="s">
        <v>70</v>
      </c>
      <c r="B27" s="27">
        <v>1.3982</v>
      </c>
      <c r="C27" s="8" t="s">
        <v>71</v>
      </c>
    </row>
    <row r="28" spans="1:2" x14ac:dyDescent="0.25">
      <c r="A28" t="s">
        <v>72</v>
      </c>
      <c r="B28" s="28">
        <f>B14*B27</f>
        <v>38.83024645722204</v>
      </c>
    </row>
    <row r="29" spans="1:2" x14ac:dyDescent="0.25">
      <c r="A29" s="19" t="s">
        <v>73</v>
      </c>
      <c r="B29" s="12">
        <f>B28/B26-1</f>
        <v>-0.3977005357961526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0.075756</v>
      </c>
      <c r="B5" s="31">
        <v>35.201420630737296</v>
      </c>
      <c r="C5" s="31">
        <v>37.184055886565886</v>
      </c>
      <c r="D5" s="31">
        <v>39.548610858779774</v>
      </c>
      <c r="E5" s="31">
        <v>42.42028870643526</v>
      </c>
      <c r="F5" s="31">
        <v>45.98573294537352</v>
      </c>
    </row>
    <row r="6" spans="1:6" x14ac:dyDescent="0.25">
      <c r="A6" s="30">
        <v>0.085756</v>
      </c>
      <c r="B6" s="31">
        <v>29.85773174418943</v>
      </c>
      <c r="C6" s="31">
        <v>31.16763282460315</v>
      </c>
      <c r="D6" s="31">
        <v>32.68616163777507</v>
      </c>
      <c r="E6" s="31">
        <v>34.46944516539996</v>
      </c>
      <c r="F6" s="31">
        <v>36.595726781991075</v>
      </c>
    </row>
    <row r="7" spans="1:6" x14ac:dyDescent="0.25">
      <c r="A7" s="30">
        <v>0.095756</v>
      </c>
      <c r="B7" s="31">
        <v>25.847355224690673</v>
      </c>
      <c r="C7" s="31">
        <v>26.74873521291119</v>
      </c>
      <c r="D7" s="32">
        <v>27.77176279391685</v>
      </c>
      <c r="E7" s="31">
        <v>28.944187737945782</v>
      </c>
      <c r="F7" s="31">
        <v>30.302894639858565</v>
      </c>
    </row>
    <row r="8" spans="1:6" x14ac:dyDescent="0.25">
      <c r="A8" s="30">
        <v>0.105756</v>
      </c>
      <c r="B8" s="31">
        <v>22.729084496129264</v>
      </c>
      <c r="C8" s="31">
        <v>23.368070705417054</v>
      </c>
      <c r="D8" s="31">
        <v>24.081350373165122</v>
      </c>
      <c r="E8" s="31">
        <v>24.88363391012514</v>
      </c>
      <c r="F8" s="31">
        <v>25.793789794421652</v>
      </c>
    </row>
    <row r="9" spans="1:6" x14ac:dyDescent="0.25">
      <c r="A9" s="30">
        <v>0.115756</v>
      </c>
      <c r="B9" s="31">
        <v>20.23689778946457</v>
      </c>
      <c r="C9" s="31">
        <v>20.700003050596173</v>
      </c>
      <c r="D9" s="31">
        <v>21.21000687650346</v>
      </c>
      <c r="E9" s="31">
        <v>21.775112523770662</v>
      </c>
      <c r="F9" s="31">
        <v>22.405554864362667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4608000000</v>
      </c>
      <c r="C5" s="18">
        <v>3989000000</v>
      </c>
      <c r="D5" s="18">
        <v>3714000000</v>
      </c>
      <c r="E5" s="8" t="s">
        <v>83</v>
      </c>
    </row>
    <row r="6" spans="1:5" x14ac:dyDescent="0.25">
      <c r="A6" t="s">
        <v>44</v>
      </c>
      <c r="B6" s="18">
        <v>3034000000</v>
      </c>
      <c r="C6" s="18">
        <v>2415000000</v>
      </c>
      <c r="D6" s="18">
        <v>2616000000</v>
      </c>
      <c r="E6" s="8" t="s">
        <v>84</v>
      </c>
    </row>
    <row r="7" spans="1:5" x14ac:dyDescent="0.25">
      <c r="A7" t="s">
        <v>85</v>
      </c>
      <c r="B7" s="18">
        <v>40000000</v>
      </c>
      <c r="C7" s="18">
        <v>14000000</v>
      </c>
      <c r="D7" s="18">
        <v>14000000</v>
      </c>
      <c r="E7" s="8" t="s">
        <v>86</v>
      </c>
    </row>
    <row r="8" spans="1:5" x14ac:dyDescent="0.25">
      <c r="A8" t="s">
        <v>87</v>
      </c>
      <c r="B8" s="18">
        <v>0</v>
      </c>
      <c r="C8" s="18">
        <v>0</v>
      </c>
      <c r="D8" s="18">
        <v>0</v>
      </c>
      <c r="E8" s="8" t="s">
        <v>88</v>
      </c>
    </row>
    <row r="9" spans="1:5" x14ac:dyDescent="0.25">
      <c r="A9" t="s">
        <v>89</v>
      </c>
      <c r="B9" s="18">
        <v>18000000</v>
      </c>
      <c r="C9" s="18">
        <v>616000000</v>
      </c>
      <c r="D9" s="18">
        <v>624000000</v>
      </c>
      <c r="E9" s="8" t="s">
        <v>90</v>
      </c>
    </row>
    <row r="10" spans="1:5" x14ac:dyDescent="0.25">
      <c r="A10" t="s">
        <v>91</v>
      </c>
      <c r="B10" s="18">
        <v>3622000000</v>
      </c>
      <c r="C10" s="18">
        <v>1148000000</v>
      </c>
      <c r="D10" s="18">
        <v>256000000</v>
      </c>
      <c r="E10" s="8" t="s">
        <v>92</v>
      </c>
    </row>
    <row r="11" spans="1:5" x14ac:dyDescent="0.25">
      <c r="A11" t="s">
        <v>93</v>
      </c>
      <c r="B11" s="18">
        <v>1583000000</v>
      </c>
      <c r="C11" s="18">
        <v>404000000</v>
      </c>
      <c r="D11" s="18">
        <v>9000000</v>
      </c>
      <c r="E11" s="8" t="s">
        <v>94</v>
      </c>
    </row>
    <row r="12" spans="1:5" x14ac:dyDescent="0.25">
      <c r="A12" t="s">
        <v>32</v>
      </c>
      <c r="B12" s="34">
        <v>1634868421</v>
      </c>
      <c r="C12" s="34">
        <v>420238416</v>
      </c>
      <c r="D12" s="34">
        <v>388754746</v>
      </c>
      <c r="E12" s="8" t="s">
        <v>95</v>
      </c>
    </row>
    <row r="15" spans="1:1" x14ac:dyDescent="0.25">
      <c r="A15" s="19" t="s">
        <v>96</v>
      </c>
    </row>
    <row r="16" ht="54" customHeight="1" spans="1:5" x14ac:dyDescent="0.25">
      <c r="A16" s="35" t="s">
        <v>97</v>
      </c>
      <c r="B16" s="35"/>
      <c r="C16" s="35"/>
      <c r="D16" s="35"/>
      <c r="E16" s="35"/>
    </row>
    <row r="17" ht="22" customHeight="1" spans="1:5" x14ac:dyDescent="0.25">
      <c r="A17" s="35" t="s">
        <v>98</v>
      </c>
      <c r="B17" s="35"/>
      <c r="C17" s="35"/>
      <c r="D17" s="35"/>
      <c r="E17" s="35"/>
    </row>
    <row r="18" ht="22" customHeight="1" spans="1:5" x14ac:dyDescent="0.25">
      <c r="A18" s="35" t="s">
        <v>99</v>
      </c>
      <c r="B18" s="35"/>
      <c r="C18" s="35"/>
      <c r="D18" s="35"/>
      <c r="E18" s="35"/>
    </row>
    <row r="19" ht="86" customHeight="1" spans="1:5" x14ac:dyDescent="0.25">
      <c r="A19" s="35" t="s">
        <v>100</v>
      </c>
      <c r="B19" s="35"/>
      <c r="C19" s="35"/>
      <c r="D19" s="35"/>
      <c r="E19" s="35"/>
    </row>
    <row r="20" ht="54" customHeight="1" spans="1:5" x14ac:dyDescent="0.25">
      <c r="A20" s="35" t="s">
        <v>101</v>
      </c>
      <c r="B20" s="35"/>
      <c r="C20" s="35"/>
      <c r="D20" s="35"/>
      <c r="E20" s="35"/>
    </row>
    <row r="21" ht="22" customHeight="1" spans="1:5" x14ac:dyDescent="0.25">
      <c r="A21" s="35" t="s">
        <v>102</v>
      </c>
      <c r="B21" s="35"/>
      <c r="C21" s="35"/>
      <c r="D21" s="35"/>
      <c r="E21" s="35"/>
    </row>
    <row r="22" ht="38" customHeight="1" spans="1:5" x14ac:dyDescent="0.25">
      <c r="A22" s="35" t="s">
        <v>103</v>
      </c>
      <c r="B22" s="35"/>
      <c r="C22" s="35"/>
      <c r="D22" s="35"/>
      <c r="E22" s="35"/>
    </row>
    <row r="24" spans="1:1" x14ac:dyDescent="0.25">
      <c r="A24" s="36" t="s">
        <v>104</v>
      </c>
    </row>
  </sheetData>
  <mergeCells count="7">
    <mergeCell ref="A16:E16"/>
    <mergeCell ref="A17:E17"/>
    <mergeCell ref="A18:E18"/>
    <mergeCell ref="A19:E19"/>
    <mergeCell ref="A20:E20"/>
    <mergeCell ref="A21:E21"/>
    <mergeCell ref="A22:E2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2026-09-19T01:03:56Z</dcterms:modified>
</cp:coreProperties>
</file>