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<sst xmlns="http://schemas.openxmlformats.org/spreadsheetml/2006/main" count="114" uniqueCount="102">
  <si>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Bharat Electronics Limited (BEL.NS)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</si>
  <si>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</si>
  <si>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</si>
  <si>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</si>
  <si>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</si>
  <si>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</si>
  <si>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</si>
  <si>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</si>
  <si>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</si>
  <si>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</si>
  <si>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</si>
  <si>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</si>
  <si>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</si>
  <si>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</si>
  <si>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</si>
  <si>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</si>
  <si>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</si>
  <si>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</si>
  <si>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</si>
  <si>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</si>
  <si>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</si>
  <si>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</si>
  <si>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</si>
  <si>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</si>
  <si>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</si>
  <si>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</si>
  <si>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</si>
  <si>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</si>
  <si>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</si>
  <si>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</si>
  <si>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</si>
  <si>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</si>
  <si>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</si>
  <si>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</si>
  <si>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</si>
  <si>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</si>
  <si>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</si>
  <si>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</si>
  <si>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</si>
  <si>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</si>
  <si>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</si>
  <si>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</si>
  <si>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</si>
  <si>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</si>
  <si>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</si>
  <si>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</si>
  <si>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</si>
  <si>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</si>
  <si>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</si>
  <si>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</si>
  <si>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</si>
  <si>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</si>
  <si>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</si>
  <si>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</si>
  <si>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</si>
  <si>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</si>
  <si>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</si>
  <si>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</si>
  <si>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</si>
  <si>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</si>
  <si>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</si>
  <si>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</si>
  <si>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</si>
  <si>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</si>
  <si>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</si>
  <si>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</si>
  <si>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</si>
  <si>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</si>
  <si>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</si>
  <si>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</si>
  <si>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</si>
  <si>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</si>
  <si>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</si>
  <si>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</si>
  <si>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</si>
  <si>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</si>
  <si>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</si>
  <si>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</si>
  <si>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</si>
  <si>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</si>
  <si>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</si>
  <si>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</si>
  <si>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</si>
  <si>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</si>
  <si>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</si>
  <si>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</si>
  <si>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</si>
  <si>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</si>
  <si>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</si>
  <si>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</si>
  <si>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</si>
  <si>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</si>
  <si>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</si>
  <si>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</si>
  <si>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</si>
  <si>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</si>
  <si>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</si>
  <si>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</si>
  <si>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3.7% of revenue against depreciation of 2.2%.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</si>
  <si>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</si>
  <si>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33.4x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</si>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</sst>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0.15471464370632626</v>
      </c>
    </row>
    <row r="7" spans="1:2" x14ac:dyDescent="0.25">
      <c r="A7" t="s">
        <v>5</v>
      </c>
      <c r="B7" s="6">
        <v>0.25751804696621405</v>
      </c>
    </row>
    <row r="8" spans="1:2" x14ac:dyDescent="0.25">
      <c r="A8" t="s">
        <v>6</v>
      </c>
      <c r="B8" s="6">
        <v>0.2516305977829463</v>
      </c>
    </row>
    <row r="9" spans="1:2" x14ac:dyDescent="0.25">
      <c r="A9" t="s">
        <v>7</v>
      </c>
      <c r="B9" s="6">
        <v>0.021964642108591528</v>
      </c>
    </row>
    <row r="10" spans="1:2" x14ac:dyDescent="0.25">
      <c r="A10" t="s">
        <v>8</v>
      </c>
      <c r="B10" s="6">
        <v>0.03680619184863962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0.23113017229929994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0.52028</v>
      </c>
      <c r="C19" s="8" t="s">
        <v>19</v>
      </c>
    </row>
    <row r="20" spans="1:2" x14ac:dyDescent="0.25">
      <c r="A20" t="s">
        <v>20</v>
      </c>
      <c r="B20" s="10">
        <f>B17+B19*B18</f>
        <v>0.10962240000000001</v>
      </c>
    </row>
    <row r="21" spans="1:3" x14ac:dyDescent="0.25">
      <c r="A21" t="s">
        <v>21</v>
      </c>
      <c r="B21" s="6">
        <v>0.10261267661220301</v>
      </c>
      <c r="C21" s="8" t="s">
        <v>22</v>
      </c>
    </row>
    <row r="22" spans="1:2" x14ac:dyDescent="0.25">
      <c r="A22" t="s">
        <v>23</v>
      </c>
      <c r="B22" s="11">
        <v>2874935869440</v>
      </c>
    </row>
    <row r="23" spans="1:2" x14ac:dyDescent="0.25">
      <c r="A23" t="s">
        <v>24</v>
      </c>
      <c r="B23" s="11">
        <v>654600000</v>
      </c>
    </row>
    <row r="24" spans="1:2" x14ac:dyDescent="0.25">
      <c r="A24" t="s">
        <v>25</v>
      </c>
      <c r="B24" s="10">
        <f>B22/(B22+B23)</f>
        <v>0.9997723597963769</v>
      </c>
    </row>
    <row r="25" spans="1:2" x14ac:dyDescent="0.25">
      <c r="A25" t="s">
        <v>26</v>
      </c>
      <c r="B25" s="10">
        <f>1-B24</f>
        <v>0.00022764020362309179</v>
      </c>
    </row>
    <row r="26" spans="1:2" x14ac:dyDescent="0.25">
      <c r="A26" t="s">
        <v>27</v>
      </c>
      <c r="B26" s="12">
        <f>B24*B20+B25*B21*(1-B8)</f>
        <v>0.10961492652373155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267964700000</v>
      </c>
      <c r="C29" s="8" t="s">
        <v>30</v>
      </c>
    </row>
    <row r="30" spans="1:2" x14ac:dyDescent="0.25">
      <c r="A30" t="s">
        <v>31</v>
      </c>
      <c r="B30" s="11">
        <v>-85190600000</v>
      </c>
    </row>
    <row r="31" spans="1:2" x14ac:dyDescent="0.25">
      <c r="A31" t="s">
        <v>32</v>
      </c>
      <c r="B31" s="13">
        <v>7309778829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0.15471464370632626</v>
      </c>
      <c r="C5" s="10">
        <f>Assumptions!B6</f>
        <v>0.15471464370632626</v>
      </c>
      <c r="D5" s="10">
        <f>Assumptions!B6</f>
        <v>0.15471464370632626</v>
      </c>
      <c r="E5" s="10">
        <f>Assumptions!B6</f>
        <v>0.15471464370632626</v>
      </c>
      <c r="F5" s="10">
        <f>Assumptions!B6</f>
        <v>0.15471464370632626</v>
      </c>
    </row>
    <row r="6" spans="1:6" x14ac:dyDescent="0.25">
      <c r="A6" t="s">
        <v>43</v>
      </c>
      <c r="B6" s="18">
        <f>Assumptions!B29*(1+B5)</f>
        <v>309422763086.3726</v>
      </c>
      <c r="C6" s="18">
        <f>B6*(1+C5)</f>
        <v>357294995631.9078</v>
      </c>
      <c r="D6" s="18">
        <f>C6*(1+D5)</f>
        <v>412573763579.1518</v>
      </c>
      <c r="E6" s="18">
        <f>D6*(1+E5)</f>
        <v>476404966413.87836</v>
      </c>
      <c r="F6" s="18">
        <f>E6*(1+F5)</f>
        <v>550111791052.5259</v>
      </c>
    </row>
    <row r="7" spans="1:6" x14ac:dyDescent="0.25">
      <c r="A7" t="s">
        <v>5</v>
      </c>
      <c r="B7" s="10">
        <f>Assumptions!B7</f>
        <v>0.25751804696621405</v>
      </c>
      <c r="C7" s="10">
        <f>Assumptions!B7</f>
        <v>0.25751804696621405</v>
      </c>
      <c r="D7" s="10">
        <f>Assumptions!B7</f>
        <v>0.25751804696621405</v>
      </c>
      <c r="E7" s="10">
        <f>Assumptions!B7</f>
        <v>0.25751804696621405</v>
      </c>
      <c r="F7" s="10">
        <f>Assumptions!B7</f>
        <v>0.25751804696621405</v>
      </c>
    </row>
    <row r="8" spans="1:6" x14ac:dyDescent="0.25">
      <c r="A8" t="s">
        <v>44</v>
      </c>
      <c r="B8" s="18">
        <f>B6*B7</f>
        <v>79681945636.89223</v>
      </c>
      <c r="C8" s="18">
        <f>C6*C7</f>
        <v>92009909465.93088</v>
      </c>
      <c r="D8" s="18">
        <f>D6*D7</f>
        <v>106245189826.4037</v>
      </c>
      <c r="E8" s="18">
        <f>E6*E7</f>
        <v>122682876515.90675</v>
      </c>
      <c r="F8" s="18">
        <f>F6*F7</f>
        <v>141663714044.9325</v>
      </c>
    </row>
    <row r="9" spans="1:6" x14ac:dyDescent="0.25">
      <c r="A9" t="s">
        <v>45</v>
      </c>
      <c r="B9" s="18">
        <f>B8*(1-Assumptions!B8)</f>
        <v>59631530023.77281</v>
      </c>
      <c r="C9" s="18">
        <f>C8*(1-Assumptions!B8)</f>
        <v>68857400945.06392</v>
      </c>
      <c r="D9" s="18">
        <f>D8*(1-Assumptions!B8)</f>
        <v>79510649198.82314</v>
      </c>
      <c r="E9" s="18">
        <f>E8*(1-Assumptions!B8)</f>
        <v>91812110960.47775</v>
      </c>
      <c r="F9" s="18">
        <f>F8*(1-Assumptions!B8)</f>
        <v>106016788995.65376</v>
      </c>
    </row>
    <row r="10" spans="1:6" x14ac:dyDescent="0.25">
      <c r="A10" t="s">
        <v>46</v>
      </c>
      <c r="B10" s="18">
        <f>B6*Assumptions!B9</f>
        <v>6796360251.44368</v>
      </c>
      <c r="C10" s="18">
        <f>C6*Assumptions!B9</f>
        <v>7847856706.245627</v>
      </c>
      <c r="D10" s="18">
        <f>D6*Assumptions!B9</f>
        <v>9062035060.410723</v>
      </c>
      <c r="E10" s="18">
        <f>E6*Assumptions!B9</f>
        <v>10464064586.036406</v>
      </c>
      <c r="F10" s="18">
        <f>F6*Assumptions!B9</f>
        <v>12083008610.185015</v>
      </c>
    </row>
    <row r="11" spans="1:6" x14ac:dyDescent="0.25">
      <c r="A11" t="s">
        <v>47</v>
      </c>
      <c r="B11" s="18">
        <f>-B6*Assumptions!B10</f>
        <v>-11388673580.493196</v>
      </c>
      <c r="C11" s="18">
        <f>-C6*Assumptions!B10</f>
        <v>-13150668155.786852</v>
      </c>
      <c r="D11" s="18">
        <f>-D6*Assumptions!B10</f>
        <v>-15185269094.009546</v>
      </c>
      <c r="E11" s="18">
        <f>-E6*Assumptions!B10</f>
        <v>-17534652591.473923</v>
      </c>
      <c r="F11" s="18">
        <f>-F6*Assumptions!B10</f>
        <v>-20247520119.67802</v>
      </c>
    </row>
    <row r="12" spans="1:6" x14ac:dyDescent="0.25">
      <c r="A12" t="s">
        <v>48</v>
      </c>
      <c r="B12" s="18">
        <f>-(B6-Assumptions!B29)*Assumptions!B11</f>
        <v>-41458063086.37262</v>
      </c>
      <c r="C12" s="18">
        <f>-(C6-B6)*Assumptions!B11</f>
        <v>-47872232545.53516</v>
      </c>
      <c r="D12" s="18">
        <f>-(D6-C6)*Assumptions!B11</f>
        <v>-55278767947.24402</v>
      </c>
      <c r="E12" s="18">
        <f>-(E6-D6)*Assumptions!B11</f>
        <v>-63831202834.72656</v>
      </c>
      <c r="F12" s="18">
        <f>-(F6-E6)*Assumptions!B11</f>
        <v>-73706824638.64752</v>
      </c>
    </row>
    <row r="13" spans="1:6" x14ac:dyDescent="0.25">
      <c r="A13" s="19" t="s">
        <v>49</v>
      </c>
      <c r="B13" s="20">
        <f>B9+B10+B11+B12</f>
        <v>13581153608.350677</v>
      </c>
      <c r="C13" s="20">
        <f>C9+C10+C11+C12</f>
        <v>15682356949.987534</v>
      </c>
      <c r="D13" s="20">
        <f>D9+D10+D11+D12</f>
        <v>18108647217.980286</v>
      </c>
      <c r="E13" s="20">
        <f>E9+E10+E11+E12</f>
        <v>20910320120.313675</v>
      </c>
      <c r="F13" s="20">
        <f>F9+F10+F11+F12</f>
        <v>24145452847.51323</v>
      </c>
    </row>
    <row r="14" spans="1:6" x14ac:dyDescent="0.25">
      <c r="A14" t="s">
        <v>50</v>
      </c>
      <c r="B14" s="21">
        <f>1/(1+Assumptions!$B$26)^(1-0.5*Assumptions!$B$32)</f>
        <v>0.9493226762447681</v>
      </c>
      <c r="C14" s="21">
        <f>1/(1+Assumptions!$B$26)^(2-0.5*Assumptions!$B$32)</f>
        <v>0.8555424531092629</v>
      </c>
      <c r="D14" s="21">
        <f>1/(1+Assumptions!$B$26)^(3-0.5*Assumptions!$B$32)</f>
        <v>0.7710264458946653</v>
      </c>
      <c r="E14" s="21">
        <f>1/(1+Assumptions!$B$26)^(4-0.5*Assumptions!$B$32)</f>
        <v>0.6948594755391254</v>
      </c>
      <c r="F14" s="21">
        <f>1/(1+Assumptions!$B$26)^(5-0.5*Assumptions!$B$32)</f>
        <v>0.6262167702772555</v>
      </c>
    </row>
    <row r="15" spans="1:6" x14ac:dyDescent="0.25">
      <c r="A15" s="19" t="s">
        <v>51</v>
      </c>
      <c r="B15" s="20">
        <f>B13*B14</f>
        <v>12892897089.970755</v>
      </c>
      <c r="C15" s="20">
        <f>C13*C14</f>
        <v>13416922135.527433</v>
      </c>
      <c r="D15" s="20">
        <f>D13*D14</f>
        <v>13962245904.439657</v>
      </c>
      <c r="E15" s="20">
        <f>E13*E14</f>
        <v>14529734072.156382</v>
      </c>
      <c r="F15" s="20">
        <f>F13*F14</f>
        <v>15120287499.051497</v>
      </c>
    </row>
    <row r="17" spans="1:2" x14ac:dyDescent="0.25">
      <c r="A17" s="22" t="s">
        <v>52</v>
      </c>
      <c r="B17" s="23">
        <f>SUM(B15:F15)</f>
        <v>69922086701.14572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24145452847.51323</v>
      </c>
    </row>
    <row r="5" spans="1:2" x14ac:dyDescent="0.25">
      <c r="A5" t="s">
        <v>56</v>
      </c>
      <c r="B5" s="18">
        <f>IF(Assumptions!$B$33=0,B4,B4-Forecast!F11-Forecast!F10-Forecast!F12)</f>
        <v>106640513594.59003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0.10816415594423767</v>
      </c>
    </row>
    <row r="7" spans="1:2" x14ac:dyDescent="0.25">
      <c r="A7" t="s">
        <v>58</v>
      </c>
      <c r="B7" s="18">
        <f>-MAX(Forecast!F9,0)*B6</f>
        <v>-11534681142.418833</v>
      </c>
    </row>
    <row r="8" spans="1:2" x14ac:dyDescent="0.25">
      <c r="A8" t="s">
        <v>59</v>
      </c>
      <c r="B8" s="18">
        <f>IF(OR(Assumptions!$B$33=0,Assumptions!B12&lt;=0),B5,MAX(B5+B7,0))</f>
        <v>95105832452.17119</v>
      </c>
    </row>
    <row r="9" spans="1:2" x14ac:dyDescent="0.25">
      <c r="A9" t="s">
        <v>60</v>
      </c>
      <c r="B9" s="18">
        <f>B8*(1+Assumptions!B12)/(Assumptions!B26-Assumptions!B12)</f>
        <v>1152083707549.3381</v>
      </c>
    </row>
    <row r="10" spans="1:2" x14ac:dyDescent="0.25">
      <c r="A10" t="s">
        <v>61</v>
      </c>
      <c r="B10" s="18">
        <f>B9/(1+Assumptions!B26)^(5-0.5*Assumptions!B32)</f>
        <v>721454138430.5928</v>
      </c>
    </row>
    <row r="11" spans="1:2" x14ac:dyDescent="0.25">
      <c r="A11" t="s">
        <v>62</v>
      </c>
      <c r="B11" s="18">
        <f>Forecast!B17+B10</f>
        <v>791376225131.7385</v>
      </c>
    </row>
    <row r="12" spans="1:2" x14ac:dyDescent="0.25">
      <c r="A12" t="s">
        <v>63</v>
      </c>
      <c r="B12" s="18">
        <f>-Assumptions!B30</f>
        <v>85190600000</v>
      </c>
    </row>
    <row r="13" spans="1:2" x14ac:dyDescent="0.25">
      <c r="A13" t="s">
        <v>64</v>
      </c>
      <c r="B13" s="18">
        <f>B11+B12</f>
        <v>876566825131.7385</v>
      </c>
    </row>
    <row r="14" spans="1:2" x14ac:dyDescent="0.25">
      <c r="A14" s="19" t="s">
        <v>65</v>
      </c>
      <c r="B14" s="24">
        <f>B13/Assumptions!B31</f>
        <v>119.91701057412916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153746722655.11752</v>
      </c>
    </row>
    <row r="18" spans="1:2" x14ac:dyDescent="0.25">
      <c r="A18" t="s">
        <v>60</v>
      </c>
      <c r="B18" s="18">
        <f>B17*Assumptions!B13</f>
        <v>3074934453102.3506</v>
      </c>
    </row>
    <row r="19" spans="1:2" x14ac:dyDescent="0.25">
      <c r="A19" t="s">
        <v>61</v>
      </c>
      <c r="B19" s="18">
        <f>B18/(1+Assumptions!B26)^(5-0.5*Assumptions!B32)</f>
        <v>1925575522036.013</v>
      </c>
    </row>
    <row r="20" spans="1:2" x14ac:dyDescent="0.25">
      <c r="A20" t="s">
        <v>62</v>
      </c>
      <c r="B20" s="18">
        <f>Forecast!B17+B19</f>
        <v>1995497608737.1587</v>
      </c>
    </row>
    <row r="21" spans="1:2" x14ac:dyDescent="0.25">
      <c r="A21" t="s">
        <v>63</v>
      </c>
      <c r="B21" s="18">
        <f>-Assumptions!B30</f>
        <v>85190600000</v>
      </c>
    </row>
    <row r="22" spans="1:2" x14ac:dyDescent="0.25">
      <c r="A22" t="s">
        <v>64</v>
      </c>
      <c r="B22" s="18">
        <f>B20+B21</f>
        <v>2080688208737.1587</v>
      </c>
    </row>
    <row r="23" spans="1:2" x14ac:dyDescent="0.25">
      <c r="A23" s="19" t="s">
        <v>65</v>
      </c>
      <c r="B23" s="25">
        <f>B22/Assumptions!B31</f>
        <v>284.64448205771544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393.3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119.91701057412916</v>
      </c>
    </row>
    <row r="29" spans="1:2" x14ac:dyDescent="0.25">
      <c r="A29" s="19" t="s">
        <v>73</v>
      </c>
      <c r="B29" s="12">
        <f>B28/B26-1</f>
        <v>-0.6951004053543627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0.089615</v>
      </c>
      <c r="B5" s="31">
        <v>147.803825249741</v>
      </c>
      <c r="C5" s="31">
        <v>154.3855297008371</v>
      </c>
      <c r="D5" s="31">
        <v>161.95264259990014</v>
      </c>
      <c r="E5" s="31">
        <v>170.75310702701924</v>
      </c>
      <c r="F5" s="31">
        <v>181.12566275919403</v>
      </c>
    </row>
    <row r="6" spans="1:6" x14ac:dyDescent="0.25">
      <c r="A6" s="30">
        <v>0.099615</v>
      </c>
      <c r="B6" s="31">
        <v>128.18308607548792</v>
      </c>
      <c r="C6" s="31">
        <v>132.80792123876293</v>
      </c>
      <c r="D6" s="31">
        <v>138.02499473659353</v>
      </c>
      <c r="E6" s="31">
        <v>143.96191663891202</v>
      </c>
      <c r="F6" s="31">
        <v>150.78579560574036</v>
      </c>
    </row>
    <row r="7" spans="1:6" x14ac:dyDescent="0.25">
      <c r="A7" s="30">
        <v>0.109615</v>
      </c>
      <c r="B7" s="31">
        <v>112.86458768376427</v>
      </c>
      <c r="C7" s="31">
        <v>116.20502844742879</v>
      </c>
      <c r="D7" s="32">
        <v>119.91689382579892</v>
      </c>
      <c r="E7" s="31">
        <v>124.07016270753363</v>
      </c>
      <c r="F7" s="31">
        <v>128.75357130586713</v>
      </c>
    </row>
    <row r="8" spans="1:6" x14ac:dyDescent="0.25">
      <c r="A8" s="30">
        <v>0.119615</v>
      </c>
      <c r="B8" s="31">
        <v>100.6066672537204</v>
      </c>
      <c r="C8" s="31">
        <v>103.07056067143168</v>
      </c>
      <c r="D8" s="31">
        <v>105.77480520400566</v>
      </c>
      <c r="E8" s="31">
        <v>108.7596314682247</v>
      </c>
      <c r="F8" s="31">
        <v>112.07477917896995</v>
      </c>
    </row>
    <row r="9" spans="1:6" x14ac:dyDescent="0.25">
      <c r="A9" s="30">
        <v>0.129615</v>
      </c>
      <c r="B9" s="31">
        <v>90.60146543460763</v>
      </c>
      <c r="C9" s="31">
        <v>92.44837180957624</v>
      </c>
      <c r="D9" s="31">
        <v>94.45438922838608</v>
      </c>
      <c r="E9" s="31">
        <v>96.643476589372</v>
      </c>
      <c r="F9" s="31">
        <v>99.04465729403096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267964700000</v>
      </c>
      <c r="C5" s="18">
        <v>231173000000</v>
      </c>
      <c r="D5" s="18">
        <v>199054900000</v>
      </c>
      <c r="E5" s="18">
        <v>174041800000</v>
      </c>
      <c r="F5" s="8" t="s">
        <v>84</v>
      </c>
    </row>
    <row r="6" spans="1:6" x14ac:dyDescent="0.25">
      <c r="A6" t="s">
        <v>44</v>
      </c>
      <c r="B6" s="18">
        <v>77923300000</v>
      </c>
      <c r="C6" s="18">
        <v>65257700000</v>
      </c>
      <c r="D6" s="18">
        <v>47812300000</v>
      </c>
      <c r="E6" s="18">
        <v>37730400000</v>
      </c>
      <c r="F6" s="8" t="s">
        <v>85</v>
      </c>
    </row>
    <row r="7" spans="1:6" x14ac:dyDescent="0.25">
      <c r="A7" t="s">
        <v>86</v>
      </c>
      <c r="B7" s="18">
        <v>5556700000</v>
      </c>
      <c r="C7" s="18">
        <v>4673800000</v>
      </c>
      <c r="D7" s="18">
        <v>4432000000</v>
      </c>
      <c r="E7" s="18">
        <v>4288200000</v>
      </c>
      <c r="F7" s="8" t="s">
        <v>87</v>
      </c>
    </row>
    <row r="8" spans="1:6" x14ac:dyDescent="0.25">
      <c r="A8" t="s">
        <v>88</v>
      </c>
      <c r="B8" s="18">
        <v>9853600000</v>
      </c>
      <c r="C8" s="18">
        <v>10112800000</v>
      </c>
      <c r="D8" s="18">
        <v>6525300000</v>
      </c>
      <c r="E8" s="18">
        <v>5904500000</v>
      </c>
      <c r="F8" s="8" t="s">
        <v>89</v>
      </c>
    </row>
    <row r="9" spans="1:6" x14ac:dyDescent="0.25">
      <c r="A9" t="s">
        <v>90</v>
      </c>
      <c r="B9" s="18">
        <v>45589300000</v>
      </c>
      <c r="C9" s="18">
        <v>47102600000</v>
      </c>
      <c r="D9" s="18">
        <v>-8180600000</v>
      </c>
      <c r="E9" s="18">
        <v>25342300000</v>
      </c>
      <c r="F9" s="8" t="s">
        <v>91</v>
      </c>
    </row>
    <row r="10" spans="1:6" x14ac:dyDescent="0.25">
      <c r="A10" t="s">
        <v>92</v>
      </c>
      <c r="B10" s="18">
        <v>654600000</v>
      </c>
      <c r="C10" s="18">
        <v>612300000</v>
      </c>
      <c r="D10" s="18">
        <v>625100000</v>
      </c>
      <c r="E10" s="18">
        <v>613400000</v>
      </c>
      <c r="F10" s="8" t="s">
        <v>93</v>
      </c>
    </row>
    <row r="11" spans="1:6" x14ac:dyDescent="0.25">
      <c r="A11" t="s">
        <v>94</v>
      </c>
      <c r="B11" s="18">
        <v>85845200000</v>
      </c>
      <c r="C11" s="18">
        <v>95975600000</v>
      </c>
      <c r="D11" s="18">
        <v>111337000000</v>
      </c>
      <c r="E11" s="18">
        <v>82332100000</v>
      </c>
      <c r="F11" s="8" t="s">
        <v>95</v>
      </c>
    </row>
    <row r="12" spans="1:6" x14ac:dyDescent="0.25">
      <c r="A12" t="s">
        <v>32</v>
      </c>
      <c r="B12" s="34">
        <v>7309778829</v>
      </c>
      <c r="C12" s="34">
        <v>7309778829</v>
      </c>
      <c r="D12" s="34">
        <v>7309778829</v>
      </c>
      <c r="E12" s="34">
        <v>7309778829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2026-09-19T00:08:19Z</dcterms:modified>
</cp:coreProperties>
</file>