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<sst xmlns="http://schemas.openxmlformats.org/spreadsheetml/2006/main" count="112" uniqueCount="100">
  <si>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Bharti Airtel Limited (BHARTIARTL.NS)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</si>
  <si>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</si>
  <si>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</si>
  <si>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</si>
  <si>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</si>
  <si>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</si>
  <si>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</si>
  <si>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</si>
  <si>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</si>
  <si>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</si>
  <si>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</si>
  <si>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</si>
  <si>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</si>
  <si>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</si>
  <si>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</si>
  <si>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</si>
  <si>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</si>
  <si>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</si>
  <si>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</si>
  <si>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</si>
  <si>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</si>
  <si>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</si>
  <si>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</si>
  <si>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</si>
  <si>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</si>
  <si>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</si>
  <si>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</si>
  <si>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</si>
  <si>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</si>
  <si>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</si>
  <si>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</si>
  <si>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</si>
  <si>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</si>
  <si>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</si>
  <si>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</si>
  <si>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</si>
  <si>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</si>
  <si>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</si>
  <si>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</si>
  <si>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</si>
  <si>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</si>
  <si>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</si>
  <si>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</si>
  <si>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</si>
  <si>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</si>
  <si>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</si>
  <si>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</si>
  <si>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</si>
  <si>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</si>
  <si>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</si>
  <si>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</si>
  <si>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</si>
  <si>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</si>
  <si>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</si>
  <si>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</si>
  <si>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</si>
  <si>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</si>
  <si>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</si>
  <si>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</si>
  <si>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</si>
  <si>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</si>
  <si>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</si>
  <si>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</si>
  <si>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</si>
  <si>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</si>
  <si>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</si>
  <si>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</si>
  <si>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</si>
  <si>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</si>
  <si>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</si>
  <si>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</si>
  <si>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</si>
  <si>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</si>
  <si>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</si>
  <si>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</si>
  <si>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</si>
  <si>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</si>
  <si>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</si>
  <si>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</si>
  <si>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</si>
  <si>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</si>
  <si>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</si>
  <si>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</si>
  <si>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</si>
  <si>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</si>
  <si>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</si>
  <si>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</si>
  <si>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</si>
  <si>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</si>
  <si>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</si>
  <si>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</si>
  <si>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</si>
  <si>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</si>
  <si>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</si>
  <si>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</si>
  <si>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</si>
  <si>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</si>
  <si>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</si>
  <si>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INR assumption - no free live source available for this market.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</si>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</sst>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0.14882310633383145</v>
      </c>
    </row>
    <row r="7" spans="1:2" x14ac:dyDescent="0.25">
      <c r="A7" t="s">
        <v>5</v>
      </c>
      <c r="B7" s="6">
        <v>0.2755316809126187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0.2596806401915503</v>
      </c>
    </row>
    <row r="10" spans="1:2" x14ac:dyDescent="0.25">
      <c r="A10" t="s">
        <v>8</v>
      </c>
      <c r="B10" s="6">
        <v>0.22714329322974525</v>
      </c>
    </row>
    <row r="11" spans="1:2" x14ac:dyDescent="0.25">
      <c r="A11" t="s">
        <v>9</v>
      </c>
      <c r="B11" s="6">
        <v>-0.22270613419945376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11.003831032516743</v>
      </c>
    </row>
    <row r="14" spans="1:3" x14ac:dyDescent="0.25">
      <c r="A14" t="s">
        <v>12</v>
      </c>
      <c r="B14" s="6">
        <v>0.12852710953767332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0.32731999999999994</v>
      </c>
      <c r="C19" s="8" t="s">
        <v>19</v>
      </c>
    </row>
    <row r="20" spans="1:2" x14ac:dyDescent="0.25">
      <c r="A20" t="s">
        <v>20</v>
      </c>
      <c r="B20" s="10">
        <f>B17+B19*B18</f>
        <v>0.09418560000000001</v>
      </c>
    </row>
    <row r="21" spans="1:3" x14ac:dyDescent="0.25">
      <c r="A21" t="s">
        <v>21</v>
      </c>
      <c r="B21" s="6">
        <v>0.08723840238130046</v>
      </c>
      <c r="C21" s="8" t="s">
        <v>22</v>
      </c>
    </row>
    <row r="22" spans="1:2" x14ac:dyDescent="0.25">
      <c r="A22" t="s">
        <v>23</v>
      </c>
      <c r="B22" s="11">
        <v>11811651846144</v>
      </c>
    </row>
    <row r="23" spans="1:2" x14ac:dyDescent="0.25">
      <c r="A23" t="s">
        <v>24</v>
      </c>
      <c r="B23" s="11">
        <v>1954117000000</v>
      </c>
    </row>
    <row r="24" spans="1:2" x14ac:dyDescent="0.25">
      <c r="A24" t="s">
        <v>25</v>
      </c>
      <c r="B24" s="10">
        <f>B22/(B22+B23)</f>
        <v>0.8580451973412747</v>
      </c>
    </row>
    <row r="25" spans="1:2" x14ac:dyDescent="0.25">
      <c r="A25" t="s">
        <v>26</v>
      </c>
      <c r="B25" s="10">
        <f>1-B24</f>
        <v>0.1419548026587253</v>
      </c>
    </row>
    <row r="26" spans="1:2" x14ac:dyDescent="0.25">
      <c r="A26" t="s">
        <v>27</v>
      </c>
      <c r="B26" s="12">
        <f>B24*B20+B25*B21*(1-B8)</f>
        <v>0.09007866656404276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2109728000000</v>
      </c>
      <c r="C29" s="8" t="s">
        <v>30</v>
      </c>
    </row>
    <row r="30" spans="1:2" x14ac:dyDescent="0.25">
      <c r="A30" t="s">
        <v>31</v>
      </c>
      <c r="B30" s="11">
        <v>1452135000000</v>
      </c>
    </row>
    <row r="31" spans="1:2" x14ac:dyDescent="0.25">
      <c r="A31" t="s">
        <v>32</v>
      </c>
      <c r="B31" s="13">
        <v>6016357000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0.14882310633383145</v>
      </c>
      <c r="C5" s="10">
        <f>Assumptions!B6</f>
        <v>0.14882310633383145</v>
      </c>
      <c r="D5" s="10">
        <f>Assumptions!B6</f>
        <v>0.14882310633383145</v>
      </c>
      <c r="E5" s="10">
        <f>Assumptions!B6</f>
        <v>0.14882310633383145</v>
      </c>
      <c r="F5" s="10">
        <f>Assumptions!B6</f>
        <v>0.14882310633383145</v>
      </c>
    </row>
    <row r="6" spans="1:6" x14ac:dyDescent="0.25">
      <c r="A6" t="s">
        <v>43</v>
      </c>
      <c r="B6" s="18">
        <f>Assumptions!B29*(1+B5)</f>
        <v>2423704274479.4614</v>
      </c>
      <c r="C6" s="18">
        <f>B6*(1+C5)</f>
        <v>2784407473442.08</v>
      </c>
      <c r="D6" s="18">
        <f>C6*(1+D5)</f>
        <v>3198791642938.8657</v>
      </c>
      <c r="E6" s="18">
        <f>D6*(1+E5)</f>
        <v>3674845751755.728</v>
      </c>
      <c r="F6" s="18">
        <f>E6*(1+F5)</f>
        <v>4221747711829.6997</v>
      </c>
    </row>
    <row r="7" spans="1:6" x14ac:dyDescent="0.25">
      <c r="A7" t="s">
        <v>5</v>
      </c>
      <c r="B7" s="10">
        <f>Assumptions!B7</f>
        <v>0.2755316809126187</v>
      </c>
      <c r="C7" s="10">
        <f>Assumptions!B7</f>
        <v>0.2755316809126187</v>
      </c>
      <c r="D7" s="10">
        <f>Assumptions!B7</f>
        <v>0.2755316809126187</v>
      </c>
      <c r="E7" s="10">
        <f>Assumptions!B7</f>
        <v>0.2755316809126187</v>
      </c>
      <c r="F7" s="10">
        <f>Assumptions!B7</f>
        <v>0.2755316809126187</v>
      </c>
    </row>
    <row r="8" spans="1:6" x14ac:dyDescent="0.25">
      <c r="A8" t="s">
        <v>44</v>
      </c>
      <c r="B8" s="18">
        <f>B6*B7</f>
        <v>667807312782.4249</v>
      </c>
      <c r="C8" s="18">
        <f>C6*C7</f>
        <v>767192471503.154</v>
      </c>
      <c r="D8" s="18">
        <f>D6*D7</f>
        <v>881368438268.1829</v>
      </c>
      <c r="E8" s="18">
        <f>E6*E7</f>
        <v>1012536427075.8517</v>
      </c>
      <c r="F8" s="18">
        <f>F6*F7</f>
        <v>1163225243429.439</v>
      </c>
    </row>
    <row r="9" spans="1:6" x14ac:dyDescent="0.25">
      <c r="A9" t="s">
        <v>45</v>
      </c>
      <c r="B9" s="18">
        <f>B8*(1-Assumptions!B8)</f>
        <v>499519869961.25385</v>
      </c>
      <c r="C9" s="18">
        <f>C8*(1-Assumptions!B8)</f>
        <v>573859968684.3593</v>
      </c>
      <c r="D9" s="18">
        <f>D8*(1-Assumptions!B8)</f>
        <v>659263591824.6008</v>
      </c>
      <c r="E9" s="18">
        <f>E8*(1-Assumptions!B8)</f>
        <v>757377247452.737</v>
      </c>
      <c r="F9" s="18">
        <f>F8*(1-Assumptions!B8)</f>
        <v>870092482085.2203</v>
      </c>
    </row>
    <row r="10" spans="1:6" x14ac:dyDescent="0.25">
      <c r="A10" t="s">
        <v>46</v>
      </c>
      <c r="B10" s="18">
        <f>B6*Assumptions!B9</f>
        <v>629389077631.8235</v>
      </c>
      <c r="C10" s="18">
        <f>C6*Assumptions!B9</f>
        <v>723056715257.5764</v>
      </c>
      <c r="D10" s="18">
        <f>D6*Assumptions!B9</f>
        <v>830664261677.7456</v>
      </c>
      <c r="E10" s="18">
        <f>E6*Assumptions!B9</f>
        <v>954286297421.1263</v>
      </c>
      <c r="F10" s="18">
        <f>F6*Assumptions!B9</f>
        <v>1096306148535.149</v>
      </c>
    </row>
    <row r="11" spans="1:6" x14ac:dyDescent="0.25">
      <c r="A11" t="s">
        <v>47</v>
      </c>
      <c r="B11" s="18">
        <f>-B6*Assumptions!B10</f>
        <v>-550528170720.2753</v>
      </c>
      <c r="C11" s="18">
        <f>-C6*Assumptions!B10</f>
        <v>-632459483211.1484</v>
      </c>
      <c r="D11" s="18">
        <f>-D6*Assumptions!B10</f>
        <v>-726584068132.9214</v>
      </c>
      <c r="E11" s="18">
        <f>-E6*Assumptions!B10</f>
        <v>-834716566165.1349</v>
      </c>
      <c r="F11" s="18">
        <f>-F6*Assumptions!B10</f>
        <v>-958941678450.1395</v>
      </c>
    </row>
    <row r="12" spans="1:6" x14ac:dyDescent="0.25">
      <c r="A12" t="s">
        <v>48</v>
      </c>
      <c r="B12" s="18">
        <f>-(B6-Assumptions!B29)*Assumptions!B11</f>
        <v>69924442319.66747</v>
      </c>
      <c r="C12" s="18">
        <f>-(C6-B6)*Assumptions!B11</f>
        <v>80330815034.34122</v>
      </c>
      <c r="D12" s="18">
        <f>-(D6-C6)*Assumptions!B11</f>
        <v>92285896462.08034</v>
      </c>
      <c r="E12" s="18">
        <f>-(E6-D6)*Assumptions!B11</f>
        <v>106020170244.3695</v>
      </c>
      <c r="F12" s="18">
        <f>-(F6-E6)*Assumptions!B11</f>
        <v>121798421314.17824</v>
      </c>
    </row>
    <row r="13" spans="1:6" x14ac:dyDescent="0.25">
      <c r="A13" s="19" t="s">
        <v>49</v>
      </c>
      <c r="B13" s="20">
        <f>B9+B10+B11+B12</f>
        <v>648305219192.4696</v>
      </c>
      <c r="C13" s="20">
        <f>C9+C10+C11+C12</f>
        <v>744788015765.1283</v>
      </c>
      <c r="D13" s="20">
        <f>D9+D10+D11+D12</f>
        <v>855629681831.5054</v>
      </c>
      <c r="E13" s="20">
        <f>E9+E10+E11+E12</f>
        <v>982967148953.0979</v>
      </c>
      <c r="F13" s="20">
        <f>F9+F10+F11+F12</f>
        <v>1129255373484.4082</v>
      </c>
    </row>
    <row r="14" spans="1:6" x14ac:dyDescent="0.25">
      <c r="A14" t="s">
        <v>50</v>
      </c>
      <c r="B14" s="21">
        <f>1/(1+Assumptions!$B$26)^(1-0.5*Assumptions!$B$32)</f>
        <v>0.957791723375032</v>
      </c>
      <c r="C14" s="21">
        <f>1/(1+Assumptions!$B$26)^(2-0.5*Assumptions!$B$32)</f>
        <v>0.8786445902973382</v>
      </c>
      <c r="D14" s="21">
        <f>1/(1+Assumptions!$B$26)^(3-0.5*Assumptions!$B$32)</f>
        <v>0.8060377817197814</v>
      </c>
      <c r="E14" s="21">
        <f>1/(1+Assumptions!$B$26)^(4-0.5*Assumptions!$B$32)</f>
        <v>0.7394308378315797</v>
      </c>
      <c r="F14" s="21">
        <f>1/(1+Assumptions!$B$26)^(5-0.5*Assumptions!$B$32)</f>
        <v>0.6783279597263248</v>
      </c>
    </row>
    <row r="15" spans="1:6" x14ac:dyDescent="0.25">
      <c r="A15" s="19" t="s">
        <v>51</v>
      </c>
      <c r="B15" s="20">
        <f>B13*B14</f>
        <v>620941373163.3834</v>
      </c>
      <c r="C15" s="20">
        <f>C13*C14</f>
        <v>654403960970.3186</v>
      </c>
      <c r="D15" s="20">
        <f>D13*D14</f>
        <v>689669850717.0688</v>
      </c>
      <c r="E15" s="20">
        <f>E13*E14</f>
        <v>726836222511.3083</v>
      </c>
      <c r="F15" s="20">
        <f>F13*F14</f>
        <v>766005493505.6675</v>
      </c>
    </row>
    <row r="17" spans="1:2" x14ac:dyDescent="0.25">
      <c r="A17" s="22" t="s">
        <v>52</v>
      </c>
      <c r="B17" s="23">
        <f>SUM(B15:F15)</f>
        <v>3457856900867.7466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1129255373484.4082</v>
      </c>
    </row>
    <row r="5" spans="1:2" x14ac:dyDescent="0.25">
      <c r="A5" t="s">
        <v>56</v>
      </c>
      <c r="B5" s="18">
        <f>IF(Assumptions!$B$33=0,B4,B4-Forecast!F11-Forecast!F10-Forecast!F12)</f>
        <v>1053238331836.0524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0.19451149325560851</v>
      </c>
    </row>
    <row r="7" spans="1:2" x14ac:dyDescent="0.25">
      <c r="A7" t="s">
        <v>58</v>
      </c>
      <c r="B7" s="18">
        <f>-MAX(Forecast!F9,0)*B6</f>
        <v>-204866960679.47665</v>
      </c>
    </row>
    <row r="8" spans="1:2" x14ac:dyDescent="0.25">
      <c r="A8" t="s">
        <v>59</v>
      </c>
      <c r="B8" s="18">
        <f>IF(OR(Assumptions!$B$33=0,Assumptions!B12&lt;=0),B5,MAX(B5+B7,0))</f>
        <v>848371371156.5757</v>
      </c>
    </row>
    <row r="9" spans="1:2" x14ac:dyDescent="0.25">
      <c r="A9" t="s">
        <v>60</v>
      </c>
      <c r="B9" s="18">
        <f>B8*(1+Assumptions!B12)/(Assumptions!B26-Assumptions!B12)</f>
        <v>13361992513779.475</v>
      </c>
    </row>
    <row r="10" spans="1:2" x14ac:dyDescent="0.25">
      <c r="A10" t="s">
        <v>61</v>
      </c>
      <c r="B10" s="18">
        <f>B9/(1+Assumptions!B26)^(5-0.5*Assumptions!B32)</f>
        <v>9063813119750.457</v>
      </c>
    </row>
    <row r="11" spans="1:2" x14ac:dyDescent="0.25">
      <c r="A11" t="s">
        <v>62</v>
      </c>
      <c r="B11" s="18">
        <f>Forecast!B17+B10</f>
        <v>12521670020618.203</v>
      </c>
    </row>
    <row r="12" spans="1:2" x14ac:dyDescent="0.25">
      <c r="A12" t="s">
        <v>63</v>
      </c>
      <c r="B12" s="18">
        <f>-Assumptions!B30</f>
        <v>-1452135000000</v>
      </c>
    </row>
    <row r="13" spans="1:2" x14ac:dyDescent="0.25">
      <c r="A13" t="s">
        <v>64</v>
      </c>
      <c r="B13" s="18">
        <f>B11+B12</f>
        <v>11069535020618.203</v>
      </c>
    </row>
    <row r="14" spans="1:2" x14ac:dyDescent="0.25">
      <c r="A14" s="19" t="s">
        <v>65</v>
      </c>
      <c r="B14" s="24">
        <f>B13/Assumptions!B31</f>
        <v>1839.9066113626907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2259531391964.588</v>
      </c>
    </row>
    <row r="18" spans="1:2" x14ac:dyDescent="0.25">
      <c r="A18" t="s">
        <v>60</v>
      </c>
      <c r="B18" s="18">
        <f>B17*Assumptions!B13</f>
        <v>24863501649845.684</v>
      </c>
    </row>
    <row r="19" spans="1:2" x14ac:dyDescent="0.25">
      <c r="A19" t="s">
        <v>61</v>
      </c>
      <c r="B19" s="18">
        <f>B18/(1+Assumptions!B26)^(5-0.5*Assumptions!B32)</f>
        <v>16865608345791.932</v>
      </c>
    </row>
    <row r="20" spans="1:2" x14ac:dyDescent="0.25">
      <c r="A20" t="s">
        <v>62</v>
      </c>
      <c r="B20" s="18">
        <f>Forecast!B17+B19</f>
        <v>20323465246659.68</v>
      </c>
    </row>
    <row r="21" spans="1:2" x14ac:dyDescent="0.25">
      <c r="A21" t="s">
        <v>63</v>
      </c>
      <c r="B21" s="18">
        <f>-Assumptions!B30</f>
        <v>-1452135000000</v>
      </c>
    </row>
    <row r="22" spans="1:2" x14ac:dyDescent="0.25">
      <c r="A22" t="s">
        <v>64</v>
      </c>
      <c r="B22" s="18">
        <f>B20+B21</f>
        <v>18871330246659.68</v>
      </c>
    </row>
    <row r="23" spans="1:2" x14ac:dyDescent="0.25">
      <c r="A23" s="19" t="s">
        <v>65</v>
      </c>
      <c r="B23" s="25">
        <f>B22/Assumptions!B31</f>
        <v>3136.670620885642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1893.3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1839.9066113626907</v>
      </c>
    </row>
    <row r="29" spans="1:2" x14ac:dyDescent="0.25">
      <c r="A29" s="19" t="s">
        <v>73</v>
      </c>
      <c r="B29" s="12">
        <f>B28/B26-1</f>
        <v>-0.028201229935725602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0.070079</v>
      </c>
      <c r="B5" s="31">
        <v>2462.8922139786564</v>
      </c>
      <c r="C5" s="31">
        <v>2581.7655515210704</v>
      </c>
      <c r="D5" s="31">
        <v>2725.895052411465</v>
      </c>
      <c r="E5" s="31">
        <v>2904.733109429596</v>
      </c>
      <c r="F5" s="31">
        <v>3133.1213184566454</v>
      </c>
    </row>
    <row r="6" spans="1:6" x14ac:dyDescent="0.25">
      <c r="A6" s="30">
        <v>0.080079</v>
      </c>
      <c r="B6" s="31">
        <v>2052.5835774217994</v>
      </c>
      <c r="C6" s="31">
        <v>2121.8435317569115</v>
      </c>
      <c r="D6" s="31">
        <v>2202.803899755426</v>
      </c>
      <c r="E6" s="31">
        <v>2298.96926826914</v>
      </c>
      <c r="F6" s="31">
        <v>2415.3990886551805</v>
      </c>
    </row>
    <row r="7" spans="1:6" x14ac:dyDescent="0.25">
      <c r="A7" s="30">
        <v>0.090079</v>
      </c>
      <c r="B7" s="31">
        <v>1751.4049459343873</v>
      </c>
      <c r="C7" s="31">
        <v>1792.8234102722988</v>
      </c>
      <c r="D7" s="32">
        <v>1839.8963609556492</v>
      </c>
      <c r="E7" s="31">
        <v>1894.035560749824</v>
      </c>
      <c r="F7" s="31">
        <v>1957.1654043726348</v>
      </c>
    </row>
    <row r="8" spans="1:6" x14ac:dyDescent="0.25">
      <c r="A8" s="30">
        <v>0.100079</v>
      </c>
      <c r="B8" s="31">
        <v>1520.8896888062911</v>
      </c>
      <c r="C8" s="31">
        <v>1545.6889309613732</v>
      </c>
      <c r="D8" s="31">
        <v>1573.2007288847117</v>
      </c>
      <c r="E8" s="31">
        <v>1604.0056892705209</v>
      </c>
      <c r="F8" s="31">
        <v>1638.8628501639007</v>
      </c>
    </row>
    <row r="9" spans="1:6" x14ac:dyDescent="0.25">
      <c r="A9" s="30">
        <v>0.110079</v>
      </c>
      <c r="B9" s="31">
        <v>1338.7531348376704</v>
      </c>
      <c r="C9" s="31">
        <v>1353.1881194271275</v>
      </c>
      <c r="D9" s="31">
        <v>1368.8194341654892</v>
      </c>
      <c r="E9" s="31">
        <v>1385.8711696661946</v>
      </c>
      <c r="F9" s="31">
        <v>1404.6271111612673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2109728000000</v>
      </c>
      <c r="C5" s="18">
        <v>1729852000000</v>
      </c>
      <c r="D5" s="18">
        <v>1499824000000</v>
      </c>
      <c r="E5" s="18">
        <v>1391448000000</v>
      </c>
      <c r="F5" s="8" t="s">
        <v>84</v>
      </c>
    </row>
    <row r="6" spans="1:6" x14ac:dyDescent="0.25">
      <c r="A6" t="s">
        <v>44</v>
      </c>
      <c r="B6" s="18">
        <v>678271000000</v>
      </c>
      <c r="C6" s="18">
        <v>483366000000</v>
      </c>
      <c r="D6" s="18">
        <v>372316000000</v>
      </c>
      <c r="E6" s="18">
        <v>351986000000</v>
      </c>
      <c r="F6" s="8" t="s">
        <v>85</v>
      </c>
    </row>
    <row r="7" spans="1:6" x14ac:dyDescent="0.25">
      <c r="A7" t="s">
        <v>86</v>
      </c>
      <c r="B7" s="18">
        <v>527108000000</v>
      </c>
      <c r="C7" s="18">
        <v>455703000000</v>
      </c>
      <c r="D7" s="18">
        <v>395376000000</v>
      </c>
      <c r="E7" s="18">
        <v>364318000000</v>
      </c>
      <c r="F7" s="8" t="s">
        <v>87</v>
      </c>
    </row>
    <row r="8" spans="1:6" x14ac:dyDescent="0.25">
      <c r="A8" t="s">
        <v>88</v>
      </c>
      <c r="B8" s="18">
        <v>467142000000</v>
      </c>
      <c r="C8" s="18">
        <v>396799000000</v>
      </c>
      <c r="D8" s="18">
        <v>400515000000</v>
      </c>
      <c r="E8" s="18">
        <v>265385000000</v>
      </c>
      <c r="F8" s="8" t="s">
        <v>89</v>
      </c>
    </row>
    <row r="9" spans="1:6" x14ac:dyDescent="0.25">
      <c r="A9" t="s">
        <v>90</v>
      </c>
      <c r="B9" s="18">
        <v>-72042000000</v>
      </c>
      <c r="C9" s="18">
        <v>-83813000000</v>
      </c>
      <c r="D9" s="18">
        <v>-24136000000</v>
      </c>
      <c r="E9" s="18">
        <v>31120000000</v>
      </c>
      <c r="F9" s="8" t="s">
        <v>91</v>
      </c>
    </row>
    <row r="10" spans="1:6" x14ac:dyDescent="0.25">
      <c r="A10" t="s">
        <v>92</v>
      </c>
      <c r="B10" s="18">
        <v>1954117000000</v>
      </c>
      <c r="C10" s="18">
        <v>2136421000000</v>
      </c>
      <c r="D10" s="18">
        <v>2155923000000</v>
      </c>
      <c r="E10" s="18">
        <v>2260203000000</v>
      </c>
      <c r="F10" s="8" t="s">
        <v>93</v>
      </c>
    </row>
    <row r="11" spans="1:6" x14ac:dyDescent="0.25">
      <c r="A11" t="s">
        <v>94</v>
      </c>
      <c r="B11" s="18">
        <v>501982000000</v>
      </c>
      <c r="C11" s="18">
        <v>324548000000</v>
      </c>
      <c r="D11" s="18">
        <v>322702000000</v>
      </c>
      <c r="E11" s="18">
        <v>323612000000</v>
      </c>
      <c r="F11" s="8" t="s">
        <v>95</v>
      </c>
    </row>
    <row r="12" spans="1:6" x14ac:dyDescent="0.25">
      <c r="A12" t="s">
        <v>32</v>
      </c>
      <c r="B12" s="34">
        <v>6016357000</v>
      </c>
      <c r="C12" s="34">
        <v>5991748000</v>
      </c>
      <c r="D12" s="34">
        <v>5835551000</v>
      </c>
      <c r="E12" s="34">
        <v>5728459000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2026-09-19T01:06:06Z</dcterms:modified>
</cp:coreProperties>
</file>