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<sst xmlns="http://schemas.openxmlformats.org/spreadsheetml/2006/main" count="111" uniqueCount="99">
  <si>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Booking Holdings Inc. (BKNG)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</si>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</sst>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0.1634869878187224</v>
      </c>
    </row>
    <row r="7" spans="1:2" x14ac:dyDescent="0.25">
      <c r="A7" t="s">
        <v>5</v>
      </c>
      <c r="B7" s="6">
        <v>0.3086844706140012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0.03170284472050437</v>
      </c>
    </row>
    <row r="10" spans="1:2" x14ac:dyDescent="0.25">
      <c r="A10" t="s">
        <v>8</v>
      </c>
      <c r="B10" s="6">
        <v>0.016928798434966127</v>
      </c>
    </row>
    <row r="11" spans="1:2" x14ac:dyDescent="0.25">
      <c r="A11" t="s">
        <v>9</v>
      </c>
      <c r="B11" s="6">
        <v>-0.1683448709880428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12.760873176517412</v>
      </c>
    </row>
    <row r="14" spans="1:3" x14ac:dyDescent="0.25">
      <c r="A14" t="s">
        <v>12</v>
      </c>
      <c r="B14" s="6">
        <v>0.43872822990135957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1.04556</v>
      </c>
      <c r="C19" s="8" t="s">
        <v>19</v>
      </c>
    </row>
    <row r="20" spans="1:2" x14ac:dyDescent="0.25">
      <c r="A20" t="s">
        <v>20</v>
      </c>
      <c r="B20" s="10">
        <f>B17+B19*B18</f>
        <v>0.1074858</v>
      </c>
    </row>
    <row r="21" spans="1:3" x14ac:dyDescent="0.25">
      <c r="A21" t="s">
        <v>21</v>
      </c>
      <c r="B21" s="6">
        <v>0.0889096607466872</v>
      </c>
      <c r="C21" s="8" t="s">
        <v>22</v>
      </c>
    </row>
    <row r="22" spans="1:2" x14ac:dyDescent="0.25">
      <c r="A22" t="s">
        <v>23</v>
      </c>
      <c r="B22" s="11">
        <v>126156775424</v>
      </c>
    </row>
    <row r="23" spans="1:2" x14ac:dyDescent="0.25">
      <c r="A23" t="s">
        <v>24</v>
      </c>
      <c r="B23" s="11">
        <v>19293000000</v>
      </c>
    </row>
    <row r="24" spans="1:2" x14ac:dyDescent="0.25">
      <c r="A24" t="s">
        <v>25</v>
      </c>
      <c r="B24" s="10">
        <f>B22/(B22+B23)</f>
        <v>0.867356275086991</v>
      </c>
    </row>
    <row r="25" spans="1:2" x14ac:dyDescent="0.25">
      <c r="A25" t="s">
        <v>26</v>
      </c>
      <c r="B25" s="10">
        <f>1-B24</f>
        <v>0.13264372491300902</v>
      </c>
    </row>
    <row r="26" spans="1:2" x14ac:dyDescent="0.25">
      <c r="A26" t="s">
        <v>27</v>
      </c>
      <c r="B26" s="12">
        <f>B24*B20+B25*B21*(1-B8)</f>
        <v>0.1025451968926774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26917000000</v>
      </c>
      <c r="C29" s="8" t="s">
        <v>30</v>
      </c>
    </row>
    <row r="30" spans="1:2" x14ac:dyDescent="0.25">
      <c r="A30" t="s">
        <v>31</v>
      </c>
      <c r="B30" s="11">
        <v>2090000000</v>
      </c>
    </row>
    <row r="31" spans="1:2" x14ac:dyDescent="0.25">
      <c r="A31" t="s">
        <v>32</v>
      </c>
      <c r="B31" s="13">
        <v>815975000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0.1634869878187224</v>
      </c>
      <c r="C5" s="10">
        <f>Assumptions!B6</f>
        <v>0.1634869878187224</v>
      </c>
      <c r="D5" s="10">
        <f>Assumptions!B6</f>
        <v>0.1634869878187224</v>
      </c>
      <c r="E5" s="10">
        <f>Assumptions!B6</f>
        <v>0.1634869878187224</v>
      </c>
      <c r="F5" s="10">
        <f>Assumptions!B6</f>
        <v>0.1634869878187224</v>
      </c>
    </row>
    <row r="6" spans="1:6" x14ac:dyDescent="0.25">
      <c r="A6" t="s">
        <v>43</v>
      </c>
      <c r="B6" s="18">
        <f>Assumptions!B29*(1+B5)</f>
        <v>31317579251.11655</v>
      </c>
      <c r="C6" s="18">
        <f>B6*(1+C5)</f>
        <v>36437595948.655716</v>
      </c>
      <c r="D6" s="18">
        <f>C6*(1+D5)</f>
        <v>42394668753.65712</v>
      </c>
      <c r="E6" s="18">
        <f>D6*(1+E5)</f>
        <v>49325645447.76503</v>
      </c>
      <c r="F6" s="18">
        <f>E6*(1+F5)</f>
        <v>57389746644.23441</v>
      </c>
    </row>
    <row r="7" spans="1:6" x14ac:dyDescent="0.25">
      <c r="A7" t="s">
        <v>5</v>
      </c>
      <c r="B7" s="10">
        <f>Assumptions!B7</f>
        <v>0.3086844706140012</v>
      </c>
      <c r="C7" s="10">
        <f>Assumptions!B7</f>
        <v>0.3086844706140012</v>
      </c>
      <c r="D7" s="10">
        <f>Assumptions!B7</f>
        <v>0.3086844706140012</v>
      </c>
      <c r="E7" s="10">
        <f>Assumptions!B7</f>
        <v>0.3086844706140012</v>
      </c>
      <c r="F7" s="10">
        <f>Assumptions!B7</f>
        <v>0.3086844706140012</v>
      </c>
    </row>
    <row r="8" spans="1:6" x14ac:dyDescent="0.25">
      <c r="A8" t="s">
        <v>44</v>
      </c>
      <c r="B8" s="18">
        <f>B6*B7</f>
        <v>9667250372.042942</v>
      </c>
      <c r="C8" s="18">
        <f>C6*C7</f>
        <v>11247720015.857666</v>
      </c>
      <c r="D8" s="18">
        <f>D6*D7</f>
        <v>13086575881.078587</v>
      </c>
      <c r="E8" s="18">
        <f>E6*E7</f>
        <v>15226060752.737268</v>
      </c>
      <c r="F8" s="18">
        <f>F6*F7</f>
        <v>17715323561.547153</v>
      </c>
    </row>
    <row r="9" spans="1:6" x14ac:dyDescent="0.25">
      <c r="A9" t="s">
        <v>45</v>
      </c>
      <c r="B9" s="18">
        <f>B8*(1-Assumptions!B8)</f>
        <v>7637127793.913924</v>
      </c>
      <c r="C9" s="18">
        <f>C8*(1-Assumptions!B8)</f>
        <v>8885698812.527557</v>
      </c>
      <c r="D9" s="18">
        <f>D8*(1-Assumptions!B8)</f>
        <v>10338394946.052084</v>
      </c>
      <c r="E9" s="18">
        <f>E8*(1-Assumptions!B8)</f>
        <v>12028587994.662443</v>
      </c>
      <c r="F9" s="18">
        <f>F8*(1-Assumptions!B8)</f>
        <v>13995105613.622252</v>
      </c>
    </row>
    <row r="10" spans="1:6" x14ac:dyDescent="0.25">
      <c r="A10" t="s">
        <v>46</v>
      </c>
      <c r="B10" s="18">
        <f>B6*Assumptions!B9</f>
        <v>992856352.0202376</v>
      </c>
      <c r="C10" s="18">
        <f>C6*Assumptions!B9</f>
        <v>1155175446.3487113</v>
      </c>
      <c r="D10" s="18">
        <f>D6*Assumptions!B9</f>
        <v>1344031600.4744103</v>
      </c>
      <c r="E10" s="18">
        <f>E6*Assumptions!B9</f>
        <v>1563763278.369148</v>
      </c>
      <c r="F10" s="18">
        <f>F6*Assumptions!B9</f>
        <v>1819418226.4112506</v>
      </c>
    </row>
    <row r="11" spans="1:6" x14ac:dyDescent="0.25">
      <c r="A11" t="s">
        <v>47</v>
      </c>
      <c r="B11" s="18">
        <f>-B6*Assumptions!B10</f>
        <v>-530168986.6132295</v>
      </c>
      <c r="C11" s="18">
        <f>-C6*Assumptions!B10</f>
        <v>-616844717.269531</v>
      </c>
      <c r="D11" s="18">
        <f>-D6*Assumptions!B10</f>
        <v>-717690802.0478181</v>
      </c>
      <c r="E11" s="18">
        <f>-E6*Assumptions!B10</f>
        <v>-835023909.4598187</v>
      </c>
      <c r="F11" s="18">
        <f>-F6*Assumptions!B10</f>
        <v>-971539453.1740181</v>
      </c>
    </row>
    <row r="12" spans="1:6" x14ac:dyDescent="0.25">
      <c r="A12" t="s">
        <v>48</v>
      </c>
      <c r="B12" s="18">
        <f>-(B6-Assumptions!B29)*Assumptions!B11</f>
        <v>740814946.3018737</v>
      </c>
      <c r="C12" s="18">
        <f>-(C6-B6)*Assumptions!B11</f>
        <v>861928550.4038557</v>
      </c>
      <c r="D12" s="18">
        <f>-(D6-C6)*Assumptions!B11</f>
        <v>1002842652.8243395</v>
      </c>
      <c r="E12" s="18">
        <f>-(E6-D6)*Assumptions!B11</f>
        <v>1166794377.3907275</v>
      </c>
      <c r="F12" s="18">
        <f>-(F6-E6)*Assumptions!B11</f>
        <v>1357550075.5541599</v>
      </c>
    </row>
    <row r="13" spans="1:6" x14ac:dyDescent="0.25">
      <c r="A13" s="19" t="s">
        <v>49</v>
      </c>
      <c r="B13" s="20">
        <f>B9+B10+B11+B12</f>
        <v>8840630105.622807</v>
      </c>
      <c r="C13" s="20">
        <f>C9+C10+C11+C12</f>
        <v>10285958092.010593</v>
      </c>
      <c r="D13" s="20">
        <f>D9+D10+D11+D12</f>
        <v>11967578397.303017</v>
      </c>
      <c r="E13" s="20">
        <f>E9+E10+E11+E12</f>
        <v>13924121740.962502</v>
      </c>
      <c r="F13" s="20">
        <f>F9+F10+F11+F12</f>
        <v>16200534462.413643</v>
      </c>
    </row>
    <row r="14" spans="1:6" x14ac:dyDescent="0.25">
      <c r="A14" t="s">
        <v>50</v>
      </c>
      <c r="B14" s="21">
        <f>1/(1+Assumptions!$B$26)^(1-0.5*Assumptions!$B$32)</f>
        <v>0.9523614315935244</v>
      </c>
      <c r="C14" s="21">
        <f>1/(1+Assumptions!$B$26)^(2-0.5*Assumptions!$B$32)</f>
        <v>0.8637844818312949</v>
      </c>
      <c r="D14" s="21">
        <f>1/(1+Assumptions!$B$26)^(3-0.5*Assumptions!$B$32)</f>
        <v>0.7834458707595063</v>
      </c>
      <c r="E14" s="21">
        <f>1/(1+Assumptions!$B$26)^(4-0.5*Assumptions!$B$32)</f>
        <v>0.7105793694149732</v>
      </c>
      <c r="F14" s="21">
        <f>1/(1+Assumptions!$B$26)^(5-0.5*Assumptions!$B$32)</f>
        <v>0.6444900140308185</v>
      </c>
    </row>
    <row r="15" spans="1:6" x14ac:dyDescent="0.25">
      <c r="A15" s="19" t="s">
        <v>51</v>
      </c>
      <c r="B15" s="20">
        <f>B13*B14</f>
        <v>8419475143.579746</v>
      </c>
      <c r="C15" s="20">
        <f>C13*C14</f>
        <v>8884850980.645784</v>
      </c>
      <c r="D15" s="20">
        <f>D13*D14</f>
        <v>9375949878.35772</v>
      </c>
      <c r="E15" s="20">
        <f>E13*E14</f>
        <v>9894193646.350454</v>
      </c>
      <c r="F15" s="20">
        <f>F13*F14</f>
        <v>10441082682.987728</v>
      </c>
    </row>
    <row r="17" spans="1:2" x14ac:dyDescent="0.25">
      <c r="A17" s="22" t="s">
        <v>52</v>
      </c>
      <c r="B17" s="23">
        <f>SUM(B15:F15)</f>
        <v>47015552331.92143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16200534462.413643</v>
      </c>
    </row>
    <row r="5" spans="1:2" x14ac:dyDescent="0.25">
      <c r="A5" t="s">
        <v>56</v>
      </c>
      <c r="B5" s="18">
        <f>IF(Assumptions!$B$33=0,B4,B4-Forecast!F11-Forecast!F10-Forecast!F12)</f>
        <v>14452863513.719349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0.05698288438293751</v>
      </c>
    </row>
    <row r="7" spans="1:2" x14ac:dyDescent="0.25">
      <c r="A7" t="s">
        <v>58</v>
      </c>
      <c r="B7" s="18">
        <f>-MAX(Forecast!F9,0)*B6</f>
        <v>-823565850.6046457</v>
      </c>
    </row>
    <row r="8" spans="1:2" x14ac:dyDescent="0.25">
      <c r="A8" t="s">
        <v>59</v>
      </c>
      <c r="B8" s="18">
        <f>IF(OR(Assumptions!$B$33=0,Assumptions!B12&lt;=0),B5,MAX(B5+B7,0))</f>
        <v>13629297663.114704</v>
      </c>
    </row>
    <row r="9" spans="1:2" x14ac:dyDescent="0.25">
      <c r="A9" t="s">
        <v>60</v>
      </c>
      <c r="B9" s="18">
        <f>B8*(1+Assumptions!B12)/(Assumptions!B26-Assumptions!B12)</f>
        <v>180153390080.71774</v>
      </c>
    </row>
    <row r="10" spans="1:2" x14ac:dyDescent="0.25">
      <c r="A10" t="s">
        <v>61</v>
      </c>
      <c r="B10" s="18">
        <f>B9/(1+Assumptions!B26)^(5-0.5*Assumptions!B32)</f>
        <v>116107060900.8213</v>
      </c>
    </row>
    <row r="11" spans="1:2" x14ac:dyDescent="0.25">
      <c r="A11" t="s">
        <v>62</v>
      </c>
      <c r="B11" s="18">
        <f>Forecast!B17+B10</f>
        <v>163122613232.74274</v>
      </c>
    </row>
    <row r="12" spans="1:2" x14ac:dyDescent="0.25">
      <c r="A12" t="s">
        <v>63</v>
      </c>
      <c r="B12" s="18">
        <f>-Assumptions!B30</f>
        <v>-2090000000</v>
      </c>
    </row>
    <row r="13" spans="1:2" x14ac:dyDescent="0.25">
      <c r="A13" t="s">
        <v>64</v>
      </c>
      <c r="B13" s="18">
        <f>B11+B12</f>
        <v>161032613232.74274</v>
      </c>
    </row>
    <row r="14" spans="1:2" x14ac:dyDescent="0.25">
      <c r="A14" s="19" t="s">
        <v>65</v>
      </c>
      <c r="B14" s="24">
        <f>B13/Assumptions!B31</f>
        <v>197.34993502588037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19534741787.958405</v>
      </c>
    </row>
    <row r="18" spans="1:2" x14ac:dyDescent="0.25">
      <c r="A18" t="s">
        <v>60</v>
      </c>
      <c r="B18" s="18">
        <f>B17*Assumptions!B13</f>
        <v>249280362492.1522</v>
      </c>
    </row>
    <row r="19" spans="1:2" x14ac:dyDescent="0.25">
      <c r="A19" t="s">
        <v>61</v>
      </c>
      <c r="B19" s="18">
        <f>B18/(1+Assumptions!B26)^(5-0.5*Assumptions!B32)</f>
        <v>160658704320.17468</v>
      </c>
    </row>
    <row r="20" spans="1:2" x14ac:dyDescent="0.25">
      <c r="A20" t="s">
        <v>62</v>
      </c>
      <c r="B20" s="18">
        <f>Forecast!B17+B19</f>
        <v>207674256652.09613</v>
      </c>
    </row>
    <row r="21" spans="1:2" x14ac:dyDescent="0.25">
      <c r="A21" t="s">
        <v>63</v>
      </c>
      <c r="B21" s="18">
        <f>-Assumptions!B30</f>
        <v>-2090000000</v>
      </c>
    </row>
    <row r="22" spans="1:2" x14ac:dyDescent="0.25">
      <c r="A22" t="s">
        <v>64</v>
      </c>
      <c r="B22" s="18">
        <f>B20+B21</f>
        <v>205584256652.09613</v>
      </c>
    </row>
    <row r="23" spans="1:2" x14ac:dyDescent="0.25">
      <c r="A23" s="19" t="s">
        <v>65</v>
      </c>
      <c r="B23" s="25">
        <f>B22/Assumptions!B31</f>
        <v>251.9492100273858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167.9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197.34993502588037</v>
      </c>
    </row>
    <row r="29" spans="1:2" x14ac:dyDescent="0.25">
      <c r="A29" s="19" t="s">
        <v>73</v>
      </c>
      <c r="B29" s="12">
        <f>B28/B26-1</f>
        <v>0.1754016380338319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0.082545</v>
      </c>
      <c r="B5" s="31">
        <v>237.79628189679863</v>
      </c>
      <c r="C5" s="31">
        <v>250.8312716133296</v>
      </c>
      <c r="D5" s="31">
        <v>266.10689412780584</v>
      </c>
      <c r="E5" s="31">
        <v>284.2627819831751</v>
      </c>
      <c r="F5" s="31">
        <v>306.20763178504023</v>
      </c>
    </row>
    <row r="6" spans="1:6" x14ac:dyDescent="0.25">
      <c r="A6" s="30">
        <v>0.092545</v>
      </c>
      <c r="B6" s="31">
        <v>206.79791544293138</v>
      </c>
      <c r="C6" s="31">
        <v>216.0463983340818</v>
      </c>
      <c r="D6" s="31">
        <v>226.64404707167813</v>
      </c>
      <c r="E6" s="31">
        <v>238.9144284907462</v>
      </c>
      <c r="F6" s="31">
        <v>253.2935664026001</v>
      </c>
    </row>
    <row r="7" spans="1:6" x14ac:dyDescent="0.25">
      <c r="A7" s="30">
        <v>0.102545</v>
      </c>
      <c r="B7" s="31">
        <v>182.88380401110493</v>
      </c>
      <c r="C7" s="31">
        <v>189.68685728934207</v>
      </c>
      <c r="D7" s="32">
        <v>197.35043749501486</v>
      </c>
      <c r="E7" s="31">
        <v>206.0524742430042</v>
      </c>
      <c r="F7" s="31">
        <v>216.02358191090653</v>
      </c>
    </row>
    <row r="8" spans="1:6" x14ac:dyDescent="0.25">
      <c r="A8" s="30">
        <v>0.112545</v>
      </c>
      <c r="B8" s="31">
        <v>163.87556066908877</v>
      </c>
      <c r="C8" s="31">
        <v>169.0220947928618</v>
      </c>
      <c r="D8" s="31">
        <v>174.74223299417588</v>
      </c>
      <c r="E8" s="31">
        <v>181.14021006815022</v>
      </c>
      <c r="F8" s="31">
        <v>188.34714450198453</v>
      </c>
    </row>
    <row r="9" spans="1:6" x14ac:dyDescent="0.25">
      <c r="A9" s="30">
        <v>0.122545</v>
      </c>
      <c r="B9" s="31">
        <v>148.40497838646417</v>
      </c>
      <c r="C9" s="31">
        <v>152.3866112427822</v>
      </c>
      <c r="D9" s="31">
        <v>156.76412761513592</v>
      </c>
      <c r="E9" s="31">
        <v>161.60169361450411</v>
      </c>
      <c r="F9" s="31">
        <v>166.97813435260323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26917000000</v>
      </c>
      <c r="C5" s="18">
        <v>23739000000</v>
      </c>
      <c r="D5" s="18">
        <v>21365000000</v>
      </c>
      <c r="E5" s="18">
        <v>17090000000</v>
      </c>
      <c r="F5" s="8" t="s">
        <v>84</v>
      </c>
    </row>
    <row r="6" spans="1:6" x14ac:dyDescent="0.25">
      <c r="A6" t="s">
        <v>44</v>
      </c>
      <c r="B6" s="18">
        <v>9282000000</v>
      </c>
      <c r="C6" s="18">
        <v>7555000000</v>
      </c>
      <c r="D6" s="18">
        <v>5835000000</v>
      </c>
      <c r="E6" s="18">
        <v>5102000000</v>
      </c>
      <c r="F6" s="8" t="s">
        <v>85</v>
      </c>
    </row>
    <row r="7" spans="1:6" x14ac:dyDescent="0.25">
      <c r="A7" t="s">
        <v>86</v>
      </c>
      <c r="B7" s="18">
        <v>768000000</v>
      </c>
      <c r="C7" s="18">
        <v>751000000</v>
      </c>
      <c r="D7" s="18">
        <v>665000000</v>
      </c>
      <c r="E7" s="18">
        <v>607000000</v>
      </c>
      <c r="F7" s="8" t="s">
        <v>87</v>
      </c>
    </row>
    <row r="8" spans="1:6" x14ac:dyDescent="0.25">
      <c r="A8" t="s">
        <v>88</v>
      </c>
      <c r="B8" s="18">
        <v>322000000</v>
      </c>
      <c r="C8" s="18">
        <v>429000000</v>
      </c>
      <c r="D8" s="18">
        <v>345000000</v>
      </c>
      <c r="E8" s="18">
        <v>368000000</v>
      </c>
      <c r="F8" s="8" t="s">
        <v>89</v>
      </c>
    </row>
    <row r="9" spans="1:6" x14ac:dyDescent="0.25">
      <c r="A9" t="s">
        <v>90</v>
      </c>
      <c r="B9" s="18">
        <v>-535000000</v>
      </c>
      <c r="C9" s="18">
        <v>-367000000</v>
      </c>
      <c r="D9" s="18">
        <v>-1709000000</v>
      </c>
      <c r="E9" s="18">
        <v>-1795000000</v>
      </c>
      <c r="F9" s="8" t="s">
        <v>91</v>
      </c>
    </row>
    <row r="10" spans="1:6" x14ac:dyDescent="0.25">
      <c r="A10" t="s">
        <v>92</v>
      </c>
      <c r="B10" s="18">
        <v>19293000000</v>
      </c>
      <c r="C10" s="18">
        <v>17081000000</v>
      </c>
      <c r="D10" s="18">
        <v>14783000000</v>
      </c>
      <c r="E10" s="18">
        <v>13037000000</v>
      </c>
      <c r="F10" s="8" t="s">
        <v>93</v>
      </c>
    </row>
    <row r="11" spans="1:6" x14ac:dyDescent="0.25">
      <c r="A11" t="s">
        <v>94</v>
      </c>
      <c r="B11" s="18">
        <v>17203000000</v>
      </c>
      <c r="C11" s="18">
        <v>16164000000</v>
      </c>
      <c r="D11" s="18">
        <v>12683000000</v>
      </c>
      <c r="E11" s="18">
        <v>12396000000</v>
      </c>
      <c r="F11" s="8" t="s">
        <v>95</v>
      </c>
    </row>
    <row r="12" spans="1:6" x14ac:dyDescent="0.25">
      <c r="A12" t="s">
        <v>32</v>
      </c>
      <c r="B12" s="34">
        <v>815975000</v>
      </c>
      <c r="C12" s="34">
        <v>851600000</v>
      </c>
      <c r="D12" s="34">
        <v>913250000</v>
      </c>
      <c r="E12" s="34">
        <v>1001300000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2026-09-19T00:07:51Z</dcterms:modified>
</cp:coreProperties>
</file>