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<sst xmlns="http://schemas.openxmlformats.org/spreadsheetml/2006/main" count="111" uniqueCount="99">
  <si>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Baker Hughes Company (BKR)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</si>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</sst>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0.09442943355196065</v>
      </c>
    </row>
    <row r="7" spans="1:2" x14ac:dyDescent="0.25">
      <c r="A7" t="s">
        <v>5</v>
      </c>
      <c r="B7" s="6">
        <v>0.11065701794276932</v>
      </c>
    </row>
    <row r="8" spans="1:2" x14ac:dyDescent="0.25">
      <c r="A8" t="s">
        <v>6</v>
      </c>
      <c r="B8" s="6">
        <v>0.17297129582172263</v>
      </c>
    </row>
    <row r="9" spans="1:2" x14ac:dyDescent="0.25">
      <c r="A9" t="s">
        <v>7</v>
      </c>
      <c r="B9" s="6">
        <v>0.04410661514701228</v>
      </c>
    </row>
    <row r="10" spans="1:2" x14ac:dyDescent="0.25">
      <c r="A10" t="s">
        <v>8</v>
      </c>
      <c r="B10" s="6">
        <v>0.04664049685897565</v>
      </c>
    </row>
    <row r="11" spans="1:2" x14ac:dyDescent="0.25">
      <c r="A11" t="s">
        <v>9</v>
      </c>
      <c r="B11" s="6">
        <v>-0.010331467929401636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12.476836875869337</v>
      </c>
    </row>
    <row r="14" spans="1:3" x14ac:dyDescent="0.25">
      <c r="A14" t="s">
        <v>12</v>
      </c>
      <c r="B14" s="6">
        <v>0.11006055002096318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0.97387</v>
      </c>
      <c r="C19" s="8" t="s">
        <v>19</v>
      </c>
    </row>
    <row r="20" spans="1:2" x14ac:dyDescent="0.25">
      <c r="A20" t="s">
        <v>20</v>
      </c>
      <c r="B20" s="10">
        <f>B17+B19*B18</f>
        <v>0.10354285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56830590976</v>
      </c>
    </row>
    <row r="23" spans="1:2" x14ac:dyDescent="0.25">
      <c r="A23" t="s">
        <v>24</v>
      </c>
      <c r="B23" s="11">
        <v>6087000000</v>
      </c>
    </row>
    <row r="24" spans="1:2" x14ac:dyDescent="0.25">
      <c r="A24" t="s">
        <v>25</v>
      </c>
      <c r="B24" s="10">
        <f>B22/(B22+B23)</f>
        <v>0.903254401422936</v>
      </c>
    </row>
    <row r="25" spans="1:2" x14ac:dyDescent="0.25">
      <c r="A25" t="s">
        <v>26</v>
      </c>
      <c r="B25" s="10">
        <f>1-B24</f>
        <v>0.096745598577064</v>
      </c>
    </row>
    <row r="26" spans="1:2" x14ac:dyDescent="0.25">
      <c r="A26" t="s">
        <v>27</v>
      </c>
      <c r="B26" s="12">
        <f>B24*B20+B25*B21*(1-B8)</f>
        <v>0.09752450412194137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27733000000</v>
      </c>
      <c r="C29" s="8" t="s">
        <v>30</v>
      </c>
    </row>
    <row r="30" spans="1:2" x14ac:dyDescent="0.25">
      <c r="A30" t="s">
        <v>31</v>
      </c>
      <c r="B30" s="11">
        <v>2372000000</v>
      </c>
    </row>
    <row r="31" spans="1:2" x14ac:dyDescent="0.25">
      <c r="A31" t="s">
        <v>32</v>
      </c>
      <c r="B31" s="13">
        <v>994000000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0.09442943355196065</v>
      </c>
      <c r="C5" s="10">
        <f>Assumptions!B6</f>
        <v>0.09442943355196065</v>
      </c>
      <c r="D5" s="10">
        <f>Assumptions!B6</f>
        <v>0.09442943355196065</v>
      </c>
      <c r="E5" s="10">
        <f>Assumptions!B6</f>
        <v>0.09442943355196065</v>
      </c>
      <c r="F5" s="10">
        <f>Assumptions!B6</f>
        <v>0.09442943355196065</v>
      </c>
    </row>
    <row r="6" spans="1:6" x14ac:dyDescent="0.25">
      <c r="A6" t="s">
        <v>43</v>
      </c>
      <c r="B6" s="18">
        <f>Assumptions!B29*(1+B5)</f>
        <v>30351811480.696526</v>
      </c>
      <c r="C6" s="18">
        <f>B6*(1+C5)</f>
        <v>33217915846.094593</v>
      </c>
      <c r="D6" s="18">
        <f>C6*(1+D5)</f>
        <v>36354664823.218</v>
      </c>
      <c r="E6" s="18">
        <f>D6*(1+E5)</f>
        <v>39787615229.44587</v>
      </c>
      <c r="F6" s="18">
        <f>E6*(1+F5)</f>
        <v>43544737197.94581</v>
      </c>
    </row>
    <row r="7" spans="1:6" x14ac:dyDescent="0.25">
      <c r="A7" t="s">
        <v>5</v>
      </c>
      <c r="B7" s="10">
        <f>Assumptions!B7</f>
        <v>0.11065701794276932</v>
      </c>
      <c r="C7" s="10">
        <f>Assumptions!B7</f>
        <v>0.11065701794276932</v>
      </c>
      <c r="D7" s="10">
        <f>Assumptions!B7</f>
        <v>0.11065701794276932</v>
      </c>
      <c r="E7" s="10">
        <f>Assumptions!B7</f>
        <v>0.11065701794276932</v>
      </c>
      <c r="F7" s="10">
        <f>Assumptions!B7</f>
        <v>0.11065701794276932</v>
      </c>
    </row>
    <row r="8" spans="1:6" x14ac:dyDescent="0.25">
      <c r="A8" t="s">
        <v>44</v>
      </c>
      <c r="B8" s="18">
        <f>B6*B7</f>
        <v>3358640947.6149874</v>
      </c>
      <c r="C8" s="18">
        <f>C6*C7</f>
        <v>3675795509.8026905</v>
      </c>
      <c r="D8" s="18">
        <f>D6*D7</f>
        <v>4022898797.646199</v>
      </c>
      <c r="E8" s="18">
        <f>E6*E7</f>
        <v>4402778852.344793</v>
      </c>
      <c r="F8" s="18">
        <f>F6*F7</f>
        <v>4818530765.426264</v>
      </c>
    </row>
    <row r="9" spans="1:6" x14ac:dyDescent="0.25">
      <c r="A9" t="s">
        <v>45</v>
      </c>
      <c r="B9" s="18">
        <f>B8*(1-Assumptions!B8)</f>
        <v>2777692470.7061243</v>
      </c>
      <c r="C9" s="18">
        <f>C8*(1-Assumptions!B8)</f>
        <v>3039988397.2964497</v>
      </c>
      <c r="D9" s="18">
        <f>D8*(1-Assumptions!B8)</f>
        <v>3327052779.657686</v>
      </c>
      <c r="E9" s="18">
        <f>E8*(1-Assumptions!B8)</f>
        <v>3641224489.0382376</v>
      </c>
      <c r="F9" s="18">
        <f>F8*(1-Assumptions!B8)</f>
        <v>3985063254.9736457</v>
      </c>
    </row>
    <row r="10" spans="1:6" x14ac:dyDescent="0.25">
      <c r="A10" t="s">
        <v>46</v>
      </c>
      <c r="B10" s="18">
        <f>B6*Assumptions!B9</f>
        <v>1338715667.9937506</v>
      </c>
      <c r="C10" s="18">
        <f>C6*Assumptions!B9</f>
        <v>1465129830.209535</v>
      </c>
      <c r="D10" s="18">
        <f>D6*Assumptions!B9</f>
        <v>1603481210.1563017</v>
      </c>
      <c r="E10" s="18">
        <f>E6*Assumptions!B9</f>
        <v>1754897032.5425737</v>
      </c>
      <c r="F10" s="18">
        <f>F6*Assumptions!B9</f>
        <v>1920610965.2675855</v>
      </c>
    </row>
    <row r="11" spans="1:6" x14ac:dyDescent="0.25">
      <c r="A11" t="s">
        <v>47</v>
      </c>
      <c r="B11" s="18">
        <f>-B6*Assumptions!B10</f>
        <v>-1415623568.0296474</v>
      </c>
      <c r="C11" s="18">
        <f>-C6*Assumptions!B10</f>
        <v>-1549300099.6814923</v>
      </c>
      <c r="D11" s="18">
        <f>-D6*Assumptions!B10</f>
        <v>-1695599630.4964118</v>
      </c>
      <c r="E11" s="18">
        <f>-E6*Assumptions!B10</f>
        <v>-1855714143.1351018</v>
      </c>
      <c r="F11" s="18">
        <f>-F6*Assumptions!B10</f>
        <v>-2030948178.5057116</v>
      </c>
    </row>
    <row r="12" spans="1:6" x14ac:dyDescent="0.25">
      <c r="A12" t="s">
        <v>48</v>
      </c>
      <c r="B12" s="18">
        <f>-(B6-Assumptions!B29)*Assumptions!B11</f>
        <v>27056166.825964965</v>
      </c>
      <c r="C12" s="18">
        <f>-(C6-B6)*Assumptions!B11</f>
        <v>29611065.333428163</v>
      </c>
      <c r="D12" s="18">
        <f>-(D6-C6)*Assumptions!B11</f>
        <v>32407221.45973389</v>
      </c>
      <c r="E12" s="18">
        <f>-(E6-D6)*Assumptions!B11</f>
        <v>35467417.02516953</v>
      </c>
      <c r="F12" s="18">
        <f>-(F6-E6)*Assumptions!B11</f>
        <v>38816585.12440746</v>
      </c>
    </row>
    <row r="13" spans="1:6" x14ac:dyDescent="0.25">
      <c r="A13" s="19" t="s">
        <v>49</v>
      </c>
      <c r="B13" s="20">
        <f>B9+B10+B11+B12</f>
        <v>2727840737.4961925</v>
      </c>
      <c r="C13" s="20">
        <f>C9+C10+C11+C12</f>
        <v>2985429193.1579204</v>
      </c>
      <c r="D13" s="20">
        <f>D9+D10+D11+D12</f>
        <v>3267341580.77731</v>
      </c>
      <c r="E13" s="20">
        <f>E9+E10+E11+E12</f>
        <v>3575874795.470879</v>
      </c>
      <c r="F13" s="20">
        <f>F9+F10+F11+F12</f>
        <v>3913542626.8599267</v>
      </c>
    </row>
    <row r="14" spans="1:6" x14ac:dyDescent="0.25">
      <c r="A14" t="s">
        <v>50</v>
      </c>
      <c r="B14" s="21">
        <f>1/(1+Assumptions!$B$26)^(1-0.5*Assumptions!$B$32)</f>
        <v>0.954537263785305</v>
      </c>
      <c r="C14" s="21">
        <f>1/(1+Assumptions!$B$26)^(2-0.5*Assumptions!$B$32)</f>
        <v>0.8697184073798594</v>
      </c>
      <c r="D14" s="21">
        <f>1/(1+Assumptions!$B$26)^(3-0.5*Assumptions!$B$32)</f>
        <v>0.7924364368298683</v>
      </c>
      <c r="E14" s="21">
        <f>1/(1+Assumptions!$B$26)^(4-0.5*Assumptions!$B$32)</f>
        <v>0.7220216349190723</v>
      </c>
      <c r="F14" s="21">
        <f>1/(1+Assumptions!$B$26)^(5-0.5*Assumptions!$B$32)</f>
        <v>0.6578637945735119</v>
      </c>
    </row>
    <row r="15" spans="1:6" x14ac:dyDescent="0.25">
      <c r="A15" s="19" t="s">
        <v>51</v>
      </c>
      <c r="B15" s="20">
        <f>B13*B14</f>
        <v>2603825633.611704</v>
      </c>
      <c r="C15" s="20">
        <f>C13*C14</f>
        <v>2596482723.218645</v>
      </c>
      <c r="D15" s="20">
        <f>D13*D14</f>
        <v>2589160520.177241</v>
      </c>
      <c r="E15" s="20">
        <f>E13*E14</f>
        <v>2581858966.0917873</v>
      </c>
      <c r="F15" s="20">
        <f>F13*F14</f>
        <v>2574578002.731261</v>
      </c>
    </row>
    <row r="17" spans="1:2" x14ac:dyDescent="0.25">
      <c r="A17" s="22" t="s">
        <v>52</v>
      </c>
      <c r="B17" s="23">
        <f>SUM(B15:F15)</f>
        <v>12945905845.830637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3913542626.8599267</v>
      </c>
    </row>
    <row r="5" spans="1:2" x14ac:dyDescent="0.25">
      <c r="A5" t="s">
        <v>56</v>
      </c>
      <c r="B5" s="18">
        <f>IF(Assumptions!$B$33=0,B4,B4-Forecast!F11-Forecast!F10-Forecast!F12)</f>
        <v>4337469987.921133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0.2271476927494753</v>
      </c>
    </row>
    <row r="7" spans="1:2" x14ac:dyDescent="0.25">
      <c r="A7" t="s">
        <v>58</v>
      </c>
      <c r="B7" s="18">
        <f>-MAX(Forecast!F9,0)*B6</f>
        <v>-985246300.1263798</v>
      </c>
    </row>
    <row r="8" spans="1:2" x14ac:dyDescent="0.25">
      <c r="A8" t="s">
        <v>59</v>
      </c>
      <c r="B8" s="18">
        <f>IF(OR(Assumptions!$B$33=0,Assumptions!B12&lt;=0),B5,MAX(B5+B7,0))</f>
        <v>3352223687.794753</v>
      </c>
    </row>
    <row r="9" spans="1:2" x14ac:dyDescent="0.25">
      <c r="A9" t="s">
        <v>60</v>
      </c>
      <c r="B9" s="18">
        <f>B8*(1+Assumptions!B12)/(Assumptions!B26-Assumptions!B12)</f>
        <v>47377494290.92745</v>
      </c>
    </row>
    <row r="10" spans="1:2" x14ac:dyDescent="0.25">
      <c r="A10" t="s">
        <v>61</v>
      </c>
      <c r="B10" s="18">
        <f>B9/(1+Assumptions!B26)^(5-0.5*Assumptions!B32)</f>
        <v>31167938171.61443</v>
      </c>
    </row>
    <row r="11" spans="1:2" x14ac:dyDescent="0.25">
      <c r="A11" t="s">
        <v>62</v>
      </c>
      <c r="B11" s="18">
        <f>Forecast!B17+B10</f>
        <v>44113844017.44507</v>
      </c>
    </row>
    <row r="12" spans="1:2" x14ac:dyDescent="0.25">
      <c r="A12" t="s">
        <v>63</v>
      </c>
      <c r="B12" s="18">
        <f>-Assumptions!B30</f>
        <v>-2372000000</v>
      </c>
    </row>
    <row r="13" spans="1:2" x14ac:dyDescent="0.25">
      <c r="A13" t="s">
        <v>64</v>
      </c>
      <c r="B13" s="18">
        <f>B11+B12</f>
        <v>41741844017.44507</v>
      </c>
    </row>
    <row r="14" spans="1:2" x14ac:dyDescent="0.25">
      <c r="A14" s="19" t="s">
        <v>65</v>
      </c>
      <c r="B14" s="24">
        <f>B13/Assumptions!B31</f>
        <v>41.99380685859665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6739141730.69385</v>
      </c>
    </row>
    <row r="18" spans="1:2" x14ac:dyDescent="0.25">
      <c r="A18" t="s">
        <v>60</v>
      </c>
      <c r="B18" s="18">
        <f>B17*Assumptions!B13</f>
        <v>84083172057.23093</v>
      </c>
    </row>
    <row r="19" spans="1:2" x14ac:dyDescent="0.25">
      <c r="A19" t="s">
        <v>61</v>
      </c>
      <c r="B19" s="18">
        <f>B18/(1+Assumptions!B26)^(5-0.5*Assumptions!B32)</f>
        <v>55315274629.34742</v>
      </c>
    </row>
    <row r="20" spans="1:2" x14ac:dyDescent="0.25">
      <c r="A20" t="s">
        <v>62</v>
      </c>
      <c r="B20" s="18">
        <f>Forecast!B17+B19</f>
        <v>68261180475.178055</v>
      </c>
    </row>
    <row r="21" spans="1:2" x14ac:dyDescent="0.25">
      <c r="A21" t="s">
        <v>63</v>
      </c>
      <c r="B21" s="18">
        <f>-Assumptions!B30</f>
        <v>-2372000000</v>
      </c>
    </row>
    <row r="22" spans="1:2" x14ac:dyDescent="0.25">
      <c r="A22" t="s">
        <v>64</v>
      </c>
      <c r="B22" s="18">
        <f>B20+B21</f>
        <v>65889180475.178055</v>
      </c>
    </row>
    <row r="23" spans="1:2" x14ac:dyDescent="0.25">
      <c r="A23" s="19" t="s">
        <v>65</v>
      </c>
      <c r="B23" s="25">
        <f>B22/Assumptions!B31</f>
        <v>66.28690188649703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57.25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41.99380685859665</v>
      </c>
    </row>
    <row r="29" spans="1:2" x14ac:dyDescent="0.25">
      <c r="A29" s="19" t="s">
        <v>73</v>
      </c>
      <c r="B29" s="12">
        <f>B28/B26-1</f>
        <v>-0.26648372299394496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0.077525</v>
      </c>
      <c r="B5" s="31">
        <v>54.976503904275276</v>
      </c>
      <c r="C5" s="31">
        <v>56.49900073330975</v>
      </c>
      <c r="D5" s="31">
        <v>58.28438779153189</v>
      </c>
      <c r="E5" s="31">
        <v>60.4156393753713</v>
      </c>
      <c r="F5" s="31">
        <v>63.01475355382875</v>
      </c>
    </row>
    <row r="6" spans="1:6" x14ac:dyDescent="0.25">
      <c r="A6" s="30">
        <v>0.087525</v>
      </c>
      <c r="B6" s="31">
        <v>47.098943328115574</v>
      </c>
      <c r="C6" s="31">
        <v>47.914931706857125</v>
      </c>
      <c r="D6" s="31">
        <v>48.8396911010358</v>
      </c>
      <c r="E6" s="31">
        <v>49.90158422654133</v>
      </c>
      <c r="F6" s="31">
        <v>51.13977350069696</v>
      </c>
    </row>
    <row r="7" spans="1:6" x14ac:dyDescent="0.25">
      <c r="A7" s="30">
        <v>0.097525</v>
      </c>
      <c r="B7" s="31">
        <v>41.13311897265432</v>
      </c>
      <c r="C7" s="31">
        <v>41.54398185538274</v>
      </c>
      <c r="D7" s="32">
        <v>41.99351403692038</v>
      </c>
      <c r="E7" s="31">
        <v>42.49030551330043</v>
      </c>
      <c r="F7" s="31">
        <v>43.04569398020676</v>
      </c>
    </row>
    <row r="8" spans="1:6" x14ac:dyDescent="0.25">
      <c r="A8" s="30">
        <v>0.107525</v>
      </c>
      <c r="B8" s="31">
        <v>36.459092835485876</v>
      </c>
      <c r="C8" s="31">
        <v>36.62770508800804</v>
      </c>
      <c r="D8" s="31">
        <v>36.80157807614641</v>
      </c>
      <c r="E8" s="31">
        <v>36.98172967844654</v>
      </c>
      <c r="F8" s="31">
        <v>37.16945847074332</v>
      </c>
    </row>
    <row r="9" spans="1:6" x14ac:dyDescent="0.25">
      <c r="A9" s="30">
        <v>0.117525</v>
      </c>
      <c r="B9" s="31">
        <v>32.92560409177922</v>
      </c>
      <c r="C9" s="31">
        <v>33.038202494376435</v>
      </c>
      <c r="D9" s="31">
        <v>33.15080089697366</v>
      </c>
      <c r="E9" s="31">
        <v>33.26339929957088</v>
      </c>
      <c r="F9" s="31">
        <v>33.375997702168085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27733000000</v>
      </c>
      <c r="C5" s="18">
        <v>27829000000</v>
      </c>
      <c r="D5" s="18">
        <v>25506000000</v>
      </c>
      <c r="E5" s="18">
        <v>21156000000</v>
      </c>
      <c r="F5" s="8" t="s">
        <v>84</v>
      </c>
    </row>
    <row r="6" spans="1:6" x14ac:dyDescent="0.25">
      <c r="A6" t="s">
        <v>44</v>
      </c>
      <c r="B6" s="18">
        <v>3557000000</v>
      </c>
      <c r="C6" s="18">
        <v>3382000000</v>
      </c>
      <c r="D6" s="18">
        <v>2640000000</v>
      </c>
      <c r="E6" s="18">
        <v>1890000000</v>
      </c>
      <c r="F6" s="8" t="s">
        <v>85</v>
      </c>
    </row>
    <row r="7" spans="1:6" x14ac:dyDescent="0.25">
      <c r="A7" t="s">
        <v>86</v>
      </c>
      <c r="B7" s="18">
        <v>1188000000</v>
      </c>
      <c r="C7" s="18">
        <v>1136000000</v>
      </c>
      <c r="D7" s="18">
        <v>1087000000</v>
      </c>
      <c r="E7" s="18">
        <v>1061000000</v>
      </c>
      <c r="F7" s="8" t="s">
        <v>87</v>
      </c>
    </row>
    <row r="8" spans="1:6" x14ac:dyDescent="0.25">
      <c r="A8" t="s">
        <v>88</v>
      </c>
      <c r="B8" s="18">
        <v>1273000000</v>
      </c>
      <c r="C8" s="18">
        <v>1278000000</v>
      </c>
      <c r="D8" s="18">
        <v>1224000000</v>
      </c>
      <c r="E8" s="18">
        <v>989000000</v>
      </c>
      <c r="F8" s="8" t="s">
        <v>89</v>
      </c>
    </row>
    <row r="9" spans="1:6" x14ac:dyDescent="0.25">
      <c r="A9" t="s">
        <v>90</v>
      </c>
      <c r="B9" s="18">
        <v>-394000000</v>
      </c>
      <c r="C9" s="18">
        <v>-24000000</v>
      </c>
      <c r="D9" s="18">
        <v>-462000000</v>
      </c>
      <c r="E9" s="18">
        <v>-211000000</v>
      </c>
      <c r="F9" s="8" t="s">
        <v>91</v>
      </c>
    </row>
    <row r="10" spans="1:6" x14ac:dyDescent="0.25">
      <c r="A10" t="s">
        <v>92</v>
      </c>
      <c r="B10" s="18">
        <v>6087000000</v>
      </c>
      <c r="C10" s="18">
        <v>6023000000</v>
      </c>
      <c r="D10" s="18">
        <v>6021000000</v>
      </c>
      <c r="E10" s="18">
        <v>6658000000</v>
      </c>
      <c r="F10" s="8" t="s">
        <v>93</v>
      </c>
    </row>
    <row r="11" spans="1:6" x14ac:dyDescent="0.25">
      <c r="A11" t="s">
        <v>94</v>
      </c>
      <c r="B11" s="18">
        <v>3715000000</v>
      </c>
      <c r="C11" s="18">
        <v>3364000000</v>
      </c>
      <c r="D11" s="18">
        <v>2646000000</v>
      </c>
      <c r="E11" s="18">
        <v>2488000000</v>
      </c>
      <c r="F11" s="8" t="s">
        <v>95</v>
      </c>
    </row>
    <row r="12" spans="1:6" x14ac:dyDescent="0.25">
      <c r="A12" t="s">
        <v>32</v>
      </c>
      <c r="B12" s="34">
        <v>994000000</v>
      </c>
      <c r="C12" s="34">
        <v>1001000000</v>
      </c>
      <c r="D12" s="34">
        <v>1015000000</v>
      </c>
      <c r="E12" s="34">
        <v>987000000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