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<sst xmlns="http://schemas.openxmlformats.org/spreadsheetml/2006/main" count="125" uniqueCount="105">
  <si>
    <t>Yangzijiang Shipbuilding (Holdings) Ltd. (BS6.SI)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</si>
  <si>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</si>
  <si>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</si>
  <si>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</si>
  <si>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</si>
  <si>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</si>
  <si>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</si>
  <si>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</si>
  <si>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</si>
  <si>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</si>
  <si>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</si>
  <si>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</si>
  <si>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</si>
  <si>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</si>
  <si>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</si>
  <si>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</si>
  <si>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</si>
  <si>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</si>
  <si>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</si>
  <si>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</si>
  <si>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</si>
  <si>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</si>
  <si>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</si>
  <si>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</si>
  <si>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</si>
  <si>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</si>
  <si>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</si>
  <si>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</si>
  <si>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</si>
  <si>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</si>
  <si>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</si>
  <si>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</si>
  <si>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</si>
  <si>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</si>
  <si>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</si>
  <si>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</si>
  <si>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</si>
  <si>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</si>
  <si>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</si>
  <si>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</si>
  <si>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</si>
  <si>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</si>
  <si>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</si>
  <si>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</si>
  <si>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</si>
  <si>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</si>
  <si>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</si>
  <si>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</si>
  <si>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</si>
  <si>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</si>
  <si>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</si>
  <si>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</si>
  <si>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</si>
  <si>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</si>
  <si>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</si>
  <si>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</si>
  <si>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</si>
  <si>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</si>
  <si>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</si>
  <si>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</si>
  <si>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</si>
  <si>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</si>
  <si>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</si>
  <si>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</si>
  <si>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</si>
  <si>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</si>
  <si>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</si>
  <si>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</si>
  <si>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</si>
  <si>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</si>
  <si>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CNY to SGD</t>
  </si>
  <si>
    <t>CNY/SGD at 0.1899</t>
  </si>
  <si>
    <t>Value per share (SGD)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</si>
  <si>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</si>
  <si>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</si>
  <si>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</si>
  <si>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</si>
  <si>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</si>
  <si>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</si>
  <si>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</si>
  <si>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</si>
  <si>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</si>
  <si>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</si>
  <si>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</si>
  <si>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</si>
  <si>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</si>
  <si>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</si>
  <si>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</si>
  <si>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</si>
  <si>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</si>
  <si>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</si>
  <si>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</si>
  <si>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</si>
  <si>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</si>
  <si>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</si>
  <si>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</si>
  <si>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</si>
  <si>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</si>
  <si>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</si>
  <si>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</si>
  <si>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Reports in CNY, trades in SGD. Modelled in CNY, converted at the end.</t>
  </si>
  <si>
    <t>Adjusted: Capital expenditure runs at 4.6% of revenue against depreciation of 2.0%.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</si>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</sst>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0.112449976822522</v>
      </c>
    </row>
    <row r="7" spans="1:2" x14ac:dyDescent="0.25">
      <c r="A7" t="s">
        <v>5</v>
      </c>
      <c r="B7" s="6">
        <v>0.2320358317104865</v>
      </c>
    </row>
    <row r="8" spans="1:2" x14ac:dyDescent="0.25">
      <c r="A8" t="s">
        <v>6</v>
      </c>
      <c r="B8" s="6">
        <v>0.19833065937569314</v>
      </c>
    </row>
    <row r="9" spans="1:2" x14ac:dyDescent="0.25">
      <c r="A9" t="s">
        <v>7</v>
      </c>
      <c r="B9" s="6">
        <v>0.019646489596363746</v>
      </c>
    </row>
    <row r="10" spans="1:2" x14ac:dyDescent="0.25">
      <c r="A10" t="s">
        <v>8</v>
      </c>
      <c r="B10" s="6">
        <v>0.04634978036930688</v>
      </c>
    </row>
    <row r="11" spans="1:2" x14ac:dyDescent="0.25">
      <c r="A11" t="s">
        <v>9</v>
      </c>
      <c r="B11" s="6">
        <v>-0.9899596566619336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0.16185550116609917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0.92496</v>
      </c>
      <c r="C19" s="8" t="s">
        <v>19</v>
      </c>
    </row>
    <row r="20" spans="1:2" x14ac:dyDescent="0.25">
      <c r="A20" t="s">
        <v>20</v>
      </c>
      <c r="B20" s="10">
        <f>B17+B19*B18</f>
        <v>0.1021224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5517000000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0.03367011230622089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28504820000</v>
      </c>
      <c r="C29" s="8" t="s">
        <v>30</v>
      </c>
    </row>
    <row r="30" spans="1:2" x14ac:dyDescent="0.25">
      <c r="A30" t="s">
        <v>31</v>
      </c>
      <c r="B30" s="11">
        <v>-14571230000</v>
      </c>
    </row>
    <row r="31" spans="1:2" x14ac:dyDescent="0.25">
      <c r="A31" t="s">
        <v>32</v>
      </c>
      <c r="B31" s="13">
        <v>3939674000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0.112449976822522</v>
      </c>
      <c r="C5" s="10">
        <f>Assumptions!B6</f>
        <v>0.112449976822522</v>
      </c>
      <c r="D5" s="10">
        <f>Assumptions!B6</f>
        <v>0.112449976822522</v>
      </c>
      <c r="E5" s="10">
        <f>Assumptions!B6</f>
        <v>0.112449976822522</v>
      </c>
      <c r="F5" s="10">
        <f>Assumptions!B6</f>
        <v>0.112449976822522</v>
      </c>
    </row>
    <row r="6" spans="1:6" x14ac:dyDescent="0.25">
      <c r="A6" t="s">
        <v>43</v>
      </c>
      <c r="B6" s="18">
        <f>Assumptions!B29*(1+B5)</f>
        <v>31710186348.330162</v>
      </c>
      <c r="C6" s="18">
        <f>B6*(1+C5)</f>
        <v>35275996068.23774</v>
      </c>
      <c r="D6" s="18">
        <f>C6*(1+D5)</f>
        <v>39242781008.50245</v>
      </c>
      <c r="E6" s="18">
        <f>D6*(1+E5)</f>
        <v>43655630823.359856</v>
      </c>
      <c r="F6" s="18">
        <f>E6*(1+F5)</f>
        <v>48564705497.61925</v>
      </c>
    </row>
    <row r="7" spans="1:6" x14ac:dyDescent="0.25">
      <c r="A7" t="s">
        <v>5</v>
      </c>
      <c r="B7" s="10">
        <f>Assumptions!B7</f>
        <v>0.2320358317104865</v>
      </c>
      <c r="C7" s="10">
        <f>Assumptions!B7</f>
        <v>0.2320358317104865</v>
      </c>
      <c r="D7" s="10">
        <f>Assumptions!B7</f>
        <v>0.2320358317104865</v>
      </c>
      <c r="E7" s="10">
        <f>Assumptions!B7</f>
        <v>0.2320358317104865</v>
      </c>
      <c r="F7" s="10">
        <f>Assumptions!B7</f>
        <v>0.2320358317104865</v>
      </c>
    </row>
    <row r="8" spans="1:6" x14ac:dyDescent="0.25">
      <c r="A8" t="s">
        <v>44</v>
      </c>
      <c r="B8" s="18">
        <f>B6*B7</f>
        <v>7357899463.029304</v>
      </c>
      <c r="C8" s="18">
        <f>C6*C7</f>
        <v>8185295087.109396</v>
      </c>
      <c r="D8" s="18">
        <f>D6*D7</f>
        <v>9105731329.94035</v>
      </c>
      <c r="E8" s="18">
        <f>E6*E7</f>
        <v>10129670606.944254</v>
      </c>
      <c r="F8" s="18">
        <f>F6*F7</f>
        <v>11268751831.914919</v>
      </c>
    </row>
    <row r="9" spans="1:6" x14ac:dyDescent="0.25">
      <c r="A9" t="s">
        <v>45</v>
      </c>
      <c r="B9" s="18">
        <f>B8*(1-Assumptions!B8)</f>
        <v>5898602410.906643</v>
      </c>
      <c r="C9" s="18">
        <f>C8*(1-Assumptions!B8)</f>
        <v>6561900115.2983675</v>
      </c>
      <c r="D9" s="18">
        <f>D8*(1-Assumptions!B8)</f>
        <v>7299785631.175373</v>
      </c>
      <c r="E9" s="18">
        <f>E8*(1-Assumptions!B8)</f>
        <v>8120646356.2104225</v>
      </c>
      <c r="F9" s="18">
        <f>F8*(1-Assumptions!B8)</f>
        <v>9033812850.750183</v>
      </c>
    </row>
    <row r="10" spans="1:6" x14ac:dyDescent="0.25">
      <c r="A10" t="s">
        <v>46</v>
      </c>
      <c r="B10" s="18">
        <f>B6*Assumptions!B9</f>
        <v>622993846.1912242</v>
      </c>
      <c r="C10" s="18">
        <f>C6*Assumptions!B9</f>
        <v>693049489.7560011</v>
      </c>
      <c r="D10" s="18">
        <f>D6*Assumptions!B9</f>
        <v>770982888.8159242</v>
      </c>
      <c r="E10" s="18">
        <f>E6*Assumptions!B9</f>
        <v>857679896.7938359</v>
      </c>
      <c r="F10" s="18">
        <f>F6*Assumptions!B9</f>
        <v>954125981.3094457</v>
      </c>
    </row>
    <row r="11" spans="1:6" x14ac:dyDescent="0.25">
      <c r="A11" t="s">
        <v>47</v>
      </c>
      <c r="B11" s="18">
        <f>-B6*Assumptions!B10</f>
        <v>-1469760172.7148962</v>
      </c>
      <c r="C11" s="18">
        <f>-C6*Assumptions!B10</f>
        <v>-1635034670.0713522</v>
      </c>
      <c r="D11" s="18">
        <f>-D6*Assumptions!B10</f>
        <v>-1818894280.8248956</v>
      </c>
      <c r="E11" s="18">
        <f>-E6*Assumptions!B10</f>
        <v>-2023428900.5462728</v>
      </c>
      <c r="F11" s="18">
        <f>-F6*Assumptions!B10</f>
        <v>-2250963433.5147223</v>
      </c>
    </row>
    <row r="12" spans="1:6" x14ac:dyDescent="0.25">
      <c r="A12" t="s">
        <v>48</v>
      </c>
      <c r="B12" s="18">
        <f>-(B6-Assumptions!B29)*Assumptions!B11</f>
        <v>3173183369.668643</v>
      </c>
      <c r="C12" s="18">
        <f>-(C6-B6)*Assumptions!B11</f>
        <v>3530007766.041491</v>
      </c>
      <c r="D12" s="18">
        <f>-(D6-C6)*Assumptions!B11</f>
        <v>3926957057.5161805</v>
      </c>
      <c r="E12" s="18">
        <f>-(E6-D6)*Assumptions!B11</f>
        <v>4368543287.616916</v>
      </c>
      <c r="F12" s="18">
        <f>-(F6-E6)*Assumptions!B11</f>
        <v>4859785879.057621</v>
      </c>
    </row>
    <row r="13" spans="1:6" x14ac:dyDescent="0.25">
      <c r="A13" s="19" t="s">
        <v>49</v>
      </c>
      <c r="B13" s="20">
        <f>B9+B10+B11+B12</f>
        <v>8225019454.051614</v>
      </c>
      <c r="C13" s="20">
        <f>C9+C10+C11+C12</f>
        <v>9149922701.024508</v>
      </c>
      <c r="D13" s="20">
        <f>D9+D10+D11+D12</f>
        <v>10178831296.68258</v>
      </c>
      <c r="E13" s="20">
        <f>E9+E10+E11+E12</f>
        <v>11323440640.074902</v>
      </c>
      <c r="F13" s="20">
        <f>F9+F10+F11+F12</f>
        <v>12596761277.602528</v>
      </c>
    </row>
    <row r="14" spans="1:6" x14ac:dyDescent="0.25">
      <c r="A14" t="s">
        <v>50</v>
      </c>
      <c r="B14" s="21">
        <f>1/(1+Assumptions!$B$26)^(1-0.5*Assumptions!$B$32)</f>
        <v>0.9835784851759326</v>
      </c>
      <c r="C14" s="21">
        <f>1/(1+Assumptions!$B$26)^(2-0.5*Assumptions!$B$32)</f>
        <v>0.9515400256484841</v>
      </c>
      <c r="D14" s="21">
        <f>1/(1+Assumptions!$B$26)^(3-0.5*Assumptions!$B$32)</f>
        <v>0.9205451665091714</v>
      </c>
      <c r="E14" s="21">
        <f>1/(1+Assumptions!$B$26)^(4-0.5*Assumptions!$B$32)</f>
        <v>0.8905599141832045</v>
      </c>
      <c r="F14" s="21">
        <f>1/(1+Assumptions!$B$26)^(5-0.5*Assumptions!$B$32)</f>
        <v>0.861551382380861</v>
      </c>
    </row>
    <row r="15" spans="1:6" x14ac:dyDescent="0.25">
      <c r="A15" s="19" t="s">
        <v>51</v>
      </c>
      <c r="B15" s="20">
        <f>B13*B14</f>
        <v>8089952175.158663</v>
      </c>
      <c r="C15" s="20">
        <f>C13*C14</f>
        <v>8706517681.614506</v>
      </c>
      <c r="D15" s="20">
        <f>D13*D14</f>
        <v>9370073950.873432</v>
      </c>
      <c r="E15" s="20">
        <f>E13*E14</f>
        <v>10084202324.683714</v>
      </c>
      <c r="F15" s="20">
        <f>F13*F14</f>
        <v>10852757092.240158</v>
      </c>
    </row>
    <row r="17" spans="1:2" x14ac:dyDescent="0.25">
      <c r="A17" s="22" t="s">
        <v>52</v>
      </c>
      <c r="B17" s="23">
        <f>SUM(B15:F15)</f>
        <v>47103503224.57047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12596761277.602528</v>
      </c>
    </row>
    <row r="5" spans="1:2" x14ac:dyDescent="0.25">
      <c r="A5" t="s">
        <v>56</v>
      </c>
      <c r="B5" s="18">
        <f>IF(Assumptions!$B$33=0,B4,B4-Forecast!F11-Forecast!F10-Forecast!F12)</f>
        <v>9040542059.487823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0.154458759942577</v>
      </c>
    </row>
    <row r="7" spans="1:2" x14ac:dyDescent="0.25">
      <c r="A7" t="s">
        <v>58</v>
      </c>
      <c r="B7" s="18">
        <f>-MAX(Forecast!F9,0)*B6</f>
        <v>-1396390915.7172003</v>
      </c>
    </row>
    <row r="8" spans="1:2" x14ac:dyDescent="0.25">
      <c r="A8" t="s">
        <v>59</v>
      </c>
      <c r="B8" s="18">
        <f>IF(OR(Assumptions!$B$33=0,Assumptions!B12&lt;=0),B5,MAX(B5+B7,0))</f>
        <v>7644151143.770623</v>
      </c>
    </row>
    <row r="9" spans="1:2" x14ac:dyDescent="0.25">
      <c r="A9" t="s">
        <v>60</v>
      </c>
      <c r="B9" s="18">
        <f>B8*(1+Assumptions!B12)/(Assumptions!B26-Assumptions!B12)</f>
        <v>903708584806.1064</v>
      </c>
    </row>
    <row r="10" spans="1:2" x14ac:dyDescent="0.25">
      <c r="A10" t="s">
        <v>61</v>
      </c>
      <c r="B10" s="18">
        <f>B9/(1+Assumptions!B26)^(5-0.5*Assumptions!B32)</f>
        <v>778591380509.1526</v>
      </c>
    </row>
    <row r="11" spans="1:2" x14ac:dyDescent="0.25">
      <c r="A11" t="s">
        <v>62</v>
      </c>
      <c r="B11" s="18">
        <f>Forecast!B17+B10</f>
        <v>825694883733.723</v>
      </c>
    </row>
    <row r="12" spans="1:2" x14ac:dyDescent="0.25">
      <c r="A12" t="s">
        <v>63</v>
      </c>
      <c r="B12" s="18">
        <f>-Assumptions!B30</f>
        <v>14571230000</v>
      </c>
    </row>
    <row r="13" spans="1:2" x14ac:dyDescent="0.25">
      <c r="A13" t="s">
        <v>64</v>
      </c>
      <c r="B13" s="18">
        <f>B11+B12</f>
        <v>840266113733.723</v>
      </c>
    </row>
    <row r="14" spans="1:2" x14ac:dyDescent="0.25">
      <c r="A14" s="19" t="s">
        <v>65</v>
      </c>
      <c r="B14" s="24">
        <f>B13/Assumptions!B31</f>
        <v>213.28315838663886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12222877813.224365</v>
      </c>
    </row>
    <row r="18" spans="1:2" x14ac:dyDescent="0.25">
      <c r="A18" t="s">
        <v>60</v>
      </c>
      <c r="B18" s="18">
        <f>B17*Assumptions!B13</f>
        <v>97783022505.79492</v>
      </c>
    </row>
    <row r="19" spans="1:2" x14ac:dyDescent="0.25">
      <c r="A19" t="s">
        <v>61</v>
      </c>
      <c r="B19" s="18">
        <f>B18/(1+Assumptions!B26)^(5-0.5*Assumptions!B32)</f>
        <v>84245098213.24646</v>
      </c>
    </row>
    <row r="20" spans="1:2" x14ac:dyDescent="0.25">
      <c r="A20" t="s">
        <v>62</v>
      </c>
      <c r="B20" s="18">
        <f>Forecast!B17+B19</f>
        <v>131348601437.81693</v>
      </c>
    </row>
    <row r="21" spans="1:2" x14ac:dyDescent="0.25">
      <c r="A21" t="s">
        <v>63</v>
      </c>
      <c r="B21" s="18">
        <f>-Assumptions!B30</f>
        <v>14571230000</v>
      </c>
    </row>
    <row r="22" spans="1:2" x14ac:dyDescent="0.25">
      <c r="A22" t="s">
        <v>64</v>
      </c>
      <c r="B22" s="18">
        <f>B20+B21</f>
        <v>145919831437.81693</v>
      </c>
    </row>
    <row r="23" spans="1:2" x14ac:dyDescent="0.25">
      <c r="A23" s="19" t="s">
        <v>65</v>
      </c>
      <c r="B23" s="25">
        <f>B22/Assumptions!B31</f>
        <v>37.038554824032886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5.17</v>
      </c>
    </row>
    <row r="27" spans="1:3" x14ac:dyDescent="0.25">
      <c r="A27" t="s">
        <v>70</v>
      </c>
      <c r="B27" s="27">
        <v>0.1899</v>
      </c>
      <c r="C27" s="8" t="s">
        <v>71</v>
      </c>
    </row>
    <row r="28" spans="1:2" x14ac:dyDescent="0.25">
      <c r="A28" t="s">
        <v>72</v>
      </c>
      <c r="B28" s="28">
        <f>B14*B27</f>
        <v>40.50247177762272</v>
      </c>
    </row>
    <row r="29" spans="1:2" x14ac:dyDescent="0.25">
      <c r="A29" s="19" t="s">
        <v>73</v>
      </c>
      <c r="B29" s="12">
        <f>B28/B26-1</f>
        <v>6.834133806116581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0.01367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0.02367</v>
      </c>
      <c r="B6" s="31">
        <v>235.36115628398818</v>
      </c>
      <c r="C6" s="31">
        <v>519.0823661050567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0.03367</v>
      </c>
      <c r="B7" s="31">
        <v>113.17621406865439</v>
      </c>
      <c r="C7" s="31">
        <v>144.94508795845132</v>
      </c>
      <c r="D7" s="32">
        <v>213.28581841450446</v>
      </c>
      <c r="E7" s="31">
        <v>467.6746584324114</v>
      </c>
      <c r="F7" s="31" t="s">
        <v>76</v>
      </c>
    </row>
    <row r="8" spans="1:6" x14ac:dyDescent="0.25">
      <c r="A8" s="30">
        <v>0.04367</v>
      </c>
      <c r="B8" s="31">
        <v>76.1686818910061</v>
      </c>
      <c r="C8" s="31">
        <v>86.85742385025551</v>
      </c>
      <c r="D8" s="31">
        <v>103.23992973637709</v>
      </c>
      <c r="E8" s="31">
        <v>131.56392880343682</v>
      </c>
      <c r="F8" s="31">
        <v>192.48944385582618</v>
      </c>
    </row>
    <row r="9" spans="1:6" x14ac:dyDescent="0.25">
      <c r="A9" s="30">
        <v>0.05367</v>
      </c>
      <c r="B9" s="31">
        <v>58.261126870078684</v>
      </c>
      <c r="C9" s="31">
        <v>63.222418508204946</v>
      </c>
      <c r="D9" s="31">
        <v>69.8946496406475</v>
      </c>
      <c r="E9" s="31">
        <v>79.36206582780954</v>
      </c>
      <c r="F9" s="31">
        <v>93.87039689405064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28504820000</v>
      </c>
      <c r="C5" s="18">
        <v>26541716000</v>
      </c>
      <c r="D5" s="18">
        <v>24112330000</v>
      </c>
      <c r="E5" s="18">
        <v>20705076000</v>
      </c>
      <c r="F5" s="8" t="s">
        <v>85</v>
      </c>
    </row>
    <row r="6" spans="1:6" x14ac:dyDescent="0.25">
      <c r="A6" t="s">
        <v>44</v>
      </c>
      <c r="B6" s="18">
        <v>9061633000</v>
      </c>
      <c r="C6" s="18">
        <v>7074626000</v>
      </c>
      <c r="D6" s="18">
        <v>5039465000</v>
      </c>
      <c r="E6" s="18">
        <v>2788935000</v>
      </c>
      <c r="F6" s="8" t="s">
        <v>86</v>
      </c>
    </row>
    <row r="7" spans="1:6" x14ac:dyDescent="0.25">
      <c r="A7" t="s">
        <v>87</v>
      </c>
      <c r="B7" s="18">
        <v>529884000</v>
      </c>
      <c r="C7" s="18">
        <v>461267000</v>
      </c>
      <c r="D7" s="18">
        <v>495370000</v>
      </c>
      <c r="E7" s="18">
        <v>457033000</v>
      </c>
      <c r="F7" s="8" t="s">
        <v>88</v>
      </c>
    </row>
    <row r="8" spans="1:6" x14ac:dyDescent="0.25">
      <c r="A8" t="s">
        <v>89</v>
      </c>
      <c r="B8" s="18">
        <v>1956972000</v>
      </c>
      <c r="C8" s="18">
        <v>1061133000</v>
      </c>
      <c r="D8" s="18">
        <v>795719000</v>
      </c>
      <c r="E8" s="18">
        <v>906152000</v>
      </c>
      <c r="F8" s="8" t="s">
        <v>90</v>
      </c>
    </row>
    <row r="9" spans="1:6" x14ac:dyDescent="0.25">
      <c r="A9" t="s">
        <v>91</v>
      </c>
      <c r="B9" s="18">
        <v>4421940000</v>
      </c>
      <c r="C9" s="18">
        <v>-5855806000</v>
      </c>
      <c r="D9" s="18">
        <v>-3373044000</v>
      </c>
      <c r="E9" s="18">
        <v>-1099875000</v>
      </c>
      <c r="F9" s="8" t="s">
        <v>92</v>
      </c>
    </row>
    <row r="10" spans="1:6" x14ac:dyDescent="0.25">
      <c r="A10" t="s">
        <v>93</v>
      </c>
      <c r="B10" s="18">
        <v>5517000000</v>
      </c>
      <c r="C10" s="18">
        <v>6800000000</v>
      </c>
      <c r="D10" s="18">
        <v>5594646000</v>
      </c>
      <c r="E10" s="18">
        <v>4567540000</v>
      </c>
      <c r="F10" s="8" t="s">
        <v>94</v>
      </c>
    </row>
    <row r="11" spans="1:6" x14ac:dyDescent="0.25">
      <c r="A11" t="s">
        <v>95</v>
      </c>
      <c r="B11" s="18">
        <v>20088230000</v>
      </c>
      <c r="C11" s="18">
        <v>28135762000</v>
      </c>
      <c r="D11" s="18">
        <v>16578979000</v>
      </c>
      <c r="E11" s="18">
        <v>12473327000</v>
      </c>
      <c r="F11" s="8" t="s">
        <v>96</v>
      </c>
    </row>
    <row r="12" spans="1:6" x14ac:dyDescent="0.25">
      <c r="A12" t="s">
        <v>32</v>
      </c>
      <c r="B12" s="34">
        <v>3939674000</v>
      </c>
      <c r="C12" s="34">
        <v>3950589000</v>
      </c>
      <c r="D12" s="34">
        <v>3950589000</v>
      </c>
      <c r="E12" s="34">
        <v>3940261000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2026-09-19T02:00:07Z</dcterms:modified>
</cp:coreProperties>
</file>