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<sst xmlns="http://schemas.openxmlformats.org/spreadsheetml/2006/main" count="111" uniqueCount="99">
  <si>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Boston Scientific Corporation (BSX)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</si>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</sst>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0.16541890019606442</v>
      </c>
    </row>
    <row r="7" spans="1:2" x14ac:dyDescent="0.25">
      <c r="A7" t="s">
        <v>5</v>
      </c>
      <c r="B7" s="6">
        <v>0.17679800067354629</v>
      </c>
    </row>
    <row r="8" spans="1:2" x14ac:dyDescent="0.25">
      <c r="A8" t="s">
        <v>6</v>
      </c>
      <c r="B8" s="6">
        <v>0.19452267995946815</v>
      </c>
    </row>
    <row r="9" spans="1:2" x14ac:dyDescent="0.25">
      <c r="A9" t="s">
        <v>7</v>
      </c>
      <c r="B9" s="6">
        <v>0.07937178982752231</v>
      </c>
    </row>
    <row r="10" spans="1:2" x14ac:dyDescent="0.25">
      <c r="A10" t="s">
        <v>8</v>
      </c>
      <c r="B10" s="6">
        <v>0.05615522723353711</v>
      </c>
    </row>
    <row r="11" spans="1:2" x14ac:dyDescent="0.25">
      <c r="A11" t="s">
        <v>9</v>
      </c>
      <c r="B11" s="6">
        <v>0.18428400478659754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13.538229666978834</v>
      </c>
    </row>
    <row r="14" spans="1:3" x14ac:dyDescent="0.25">
      <c r="A14" t="s">
        <v>12</v>
      </c>
      <c r="B14" s="6">
        <v>0.08154370074572248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0.71056</v>
      </c>
      <c r="C19" s="8" t="s">
        <v>19</v>
      </c>
    </row>
    <row r="20" spans="1:2" x14ac:dyDescent="0.25">
      <c r="A20" t="s">
        <v>20</v>
      </c>
      <c r="B20" s="10">
        <f>B17+B19*B18</f>
        <v>0.0890608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62809608192</v>
      </c>
    </row>
    <row r="23" spans="1:2" x14ac:dyDescent="0.25">
      <c r="A23" t="s">
        <v>24</v>
      </c>
      <c r="B23" s="11">
        <v>11436000000</v>
      </c>
    </row>
    <row r="24" spans="1:2" x14ac:dyDescent="0.25">
      <c r="A24" t="s">
        <v>25</v>
      </c>
      <c r="B24" s="10">
        <f>B22/(B22+B23)</f>
        <v>0.8459706873108727</v>
      </c>
    </row>
    <row r="25" spans="1:2" x14ac:dyDescent="0.25">
      <c r="A25" t="s">
        <v>26</v>
      </c>
      <c r="B25" s="10">
        <f>1-B24</f>
        <v>0.15402931268912734</v>
      </c>
    </row>
    <row r="26" spans="1:2" x14ac:dyDescent="0.25">
      <c r="A26" t="s">
        <v>27</v>
      </c>
      <c r="B26" s="12">
        <f>B24*B20+B25*B21*(1-B8)</f>
        <v>0.08154370074572248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20074000000</v>
      </c>
      <c r="C29" s="8" t="s">
        <v>30</v>
      </c>
    </row>
    <row r="30" spans="1:2" x14ac:dyDescent="0.25">
      <c r="A30" t="s">
        <v>31</v>
      </c>
      <c r="B30" s="11">
        <v>9471000000</v>
      </c>
    </row>
    <row r="31" spans="1:2" x14ac:dyDescent="0.25">
      <c r="A31" t="s">
        <v>32</v>
      </c>
      <c r="B31" s="13">
        <v>1494500000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0.16541890019606442</v>
      </c>
      <c r="C5" s="10">
        <f>Assumptions!B6</f>
        <v>0.16541890019606442</v>
      </c>
      <c r="D5" s="10">
        <f>Assumptions!B6</f>
        <v>0.16541890019606442</v>
      </c>
      <c r="E5" s="10">
        <f>Assumptions!B6</f>
        <v>0.16541890019606442</v>
      </c>
      <c r="F5" s="10">
        <f>Assumptions!B6</f>
        <v>0.16541890019606442</v>
      </c>
    </row>
    <row r="6" spans="1:6" x14ac:dyDescent="0.25">
      <c r="A6" t="s">
        <v>43</v>
      </c>
      <c r="B6" s="18">
        <f>Assumptions!B29*(1+B5)</f>
        <v>23394619002.535797</v>
      </c>
      <c r="C6" s="18">
        <f>B6*(1+C5)</f>
        <v>27264531148.44122</v>
      </c>
      <c r="D6" s="18">
        <f>C6*(1+D5)</f>
        <v>31774599905.37771</v>
      </c>
      <c r="E6" s="18">
        <f>D6*(1+E5)</f>
        <v>37030719275.89526</v>
      </c>
      <c r="F6" s="18">
        <f>E6*(1+F5)</f>
        <v>43156300131.98306</v>
      </c>
    </row>
    <row r="7" spans="1:6" x14ac:dyDescent="0.25">
      <c r="A7" t="s">
        <v>5</v>
      </c>
      <c r="B7" s="10">
        <f>Assumptions!B7</f>
        <v>0.17679800067354629</v>
      </c>
      <c r="C7" s="10">
        <f>Assumptions!B7</f>
        <v>0.17679800067354629</v>
      </c>
      <c r="D7" s="10">
        <f>Assumptions!B7</f>
        <v>0.17679800067354629</v>
      </c>
      <c r="E7" s="10">
        <f>Assumptions!B7</f>
        <v>0.17679800067354629</v>
      </c>
      <c r="F7" s="10">
        <f>Assumptions!B7</f>
        <v>0.17679800067354629</v>
      </c>
    </row>
    <row r="8" spans="1:6" x14ac:dyDescent="0.25">
      <c r="A8" t="s">
        <v>44</v>
      </c>
      <c r="B8" s="18">
        <f>B6*B7</f>
        <v>4136121866.1676826</v>
      </c>
      <c r="C8" s="18">
        <f>C6*C7</f>
        <v>4820314596.346034</v>
      </c>
      <c r="D8" s="18">
        <f>D6*D7</f>
        <v>5617685735.472631</v>
      </c>
      <c r="E8" s="18">
        <f>E6*E7</f>
        <v>6546957131.481634</v>
      </c>
      <c r="F8" s="18">
        <f>F6*F7</f>
        <v>7629947579.802107</v>
      </c>
    </row>
    <row r="9" spans="1:6" x14ac:dyDescent="0.25">
      <c r="A9" t="s">
        <v>45</v>
      </c>
      <c r="B9" s="18">
        <f>B8*(1-Assumptions!B8)</f>
        <v>3331552356.1217885</v>
      </c>
      <c r="C9" s="18">
        <f>C8*(1-Assumptions!B8)</f>
        <v>3882654082.8170614</v>
      </c>
      <c r="D9" s="18">
        <f>D8*(1-Assumptions!B8)</f>
        <v>4524918451.03842</v>
      </c>
      <c r="E9" s="18">
        <f>E8*(1-Assumptions!B8)</f>
        <v>5273425484.686074</v>
      </c>
      <c r="F9" s="18">
        <f>F8*(1-Assumptions!B8)</f>
        <v>6145749728.628743</v>
      </c>
    </row>
    <row r="10" spans="1:6" x14ac:dyDescent="0.25">
      <c r="A10" t="s">
        <v>46</v>
      </c>
      <c r="B10" s="18">
        <f>B6*Assumptions!B9</f>
        <v>1856872782.564231</v>
      </c>
      <c r="C10" s="18">
        <f>C6*Assumptions!B9</f>
        <v>2164034636.060012</v>
      </c>
      <c r="D10" s="18">
        <f>D6*Assumptions!B9</f>
        <v>2522006865.5432496</v>
      </c>
      <c r="E10" s="18">
        <f>E6*Assumptions!B9</f>
        <v>2939194467.528338</v>
      </c>
      <c r="F10" s="18">
        <f>F6*Assumptions!B9</f>
        <v>3425392783.809233</v>
      </c>
    </row>
    <row r="11" spans="1:6" x14ac:dyDescent="0.25">
      <c r="A11" t="s">
        <v>47</v>
      </c>
      <c r="B11" s="18">
        <f>-B6*Assumptions!B10</f>
        <v>-1313730146.129423</v>
      </c>
      <c r="C11" s="18">
        <f>-C6*Assumptions!B10</f>
        <v>-1531045942.0565672</v>
      </c>
      <c r="D11" s="18">
        <f>-D6*Assumptions!B10</f>
        <v>-1784309877.941212</v>
      </c>
      <c r="E11" s="18">
        <f>-E6*Assumptions!B10</f>
        <v>-2079468455.5592213</v>
      </c>
      <c r="F11" s="18">
        <f>-F6*Assumptions!B10</f>
        <v>-2423451840.4702363</v>
      </c>
    </row>
    <row r="12" spans="1:6" x14ac:dyDescent="0.25">
      <c r="A12" t="s">
        <v>48</v>
      </c>
      <c r="B12" s="18">
        <f>-(B6-Assumptions!B29)*Assumptions!B11</f>
        <v>-611936968.1577736</v>
      </c>
      <c r="C12" s="18">
        <f>-(C6-B6)*Assumptions!B11</f>
        <v>-713162908.4197468</v>
      </c>
      <c r="D12" s="18">
        <f>-(D6-C6)*Assumptions!B11</f>
        <v>-831133532.391168</v>
      </c>
      <c r="E12" s="18">
        <f>-(E6-D6)*Assumptions!B11</f>
        <v>-968618727.2353852</v>
      </c>
      <c r="F12" s="18">
        <f>-(F6-E6)*Assumptions!B11</f>
        <v>-1128846571.8039742</v>
      </c>
    </row>
    <row r="13" spans="1:6" x14ac:dyDescent="0.25">
      <c r="A13" s="19" t="s">
        <v>49</v>
      </c>
      <c r="B13" s="20">
        <f>B9+B10+B11+B12</f>
        <v>3262758024.3988233</v>
      </c>
      <c r="C13" s="20">
        <f>C9+C10+C11+C12</f>
        <v>3802479868.400759</v>
      </c>
      <c r="D13" s="20">
        <f>D9+D10+D11+D12</f>
        <v>4431481906.2492895</v>
      </c>
      <c r="E13" s="20">
        <f>E9+E10+E11+E12</f>
        <v>5164532769.4198065</v>
      </c>
      <c r="F13" s="20">
        <f>F9+F10+F11+F12</f>
        <v>6018844100.163767</v>
      </c>
    </row>
    <row r="14" spans="1:6" x14ac:dyDescent="0.25">
      <c r="A14" t="s">
        <v>50</v>
      </c>
      <c r="B14" s="21">
        <f>1/(1+Assumptions!$B$26)^(1-0.5*Assumptions!$B$32)</f>
        <v>0.9615634874314726</v>
      </c>
      <c r="C14" s="21">
        <f>1/(1+Assumptions!$B$26)^(2-0.5*Assumptions!$B$32)</f>
        <v>0.8890657740121609</v>
      </c>
      <c r="D14" s="21">
        <f>1/(1+Assumptions!$B$26)^(3-0.5*Assumptions!$B$32)</f>
        <v>0.82203407351839</v>
      </c>
      <c r="E14" s="21">
        <f>1/(1+Assumptions!$B$26)^(4-0.5*Assumptions!$B$32)</f>
        <v>0.7600562723000458</v>
      </c>
      <c r="F14" s="21">
        <f>1/(1+Assumptions!$B$26)^(5-0.5*Assumptions!$B$32)</f>
        <v>0.7027513282875101</v>
      </c>
    </row>
    <row r="15" spans="1:6" x14ac:dyDescent="0.25">
      <c r="A15" s="19" t="s">
        <v>51</v>
      </c>
      <c r="B15" s="20">
        <f>B13*B14</f>
        <v>3137348984.585954</v>
      </c>
      <c r="C15" s="20">
        <f>C13*C14</f>
        <v>3380654707.365381</v>
      </c>
      <c r="D15" s="20">
        <f>D13*D14</f>
        <v>3642829123.1171436</v>
      </c>
      <c r="E15" s="20">
        <f>E13*E14</f>
        <v>3925335524.8966503</v>
      </c>
      <c r="F15" s="20">
        <f>F13*F14</f>
        <v>4229750686.1455307</v>
      </c>
    </row>
    <row r="17" spans="1:2" x14ac:dyDescent="0.25">
      <c r="A17" s="22" t="s">
        <v>52</v>
      </c>
      <c r="B17" s="23">
        <f>SUM(B15:F15)</f>
        <v>18315919026.110657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6018844100.163767</v>
      </c>
    </row>
    <row r="5" spans="1:2" x14ac:dyDescent="0.25">
      <c r="A5" t="s">
        <v>56</v>
      </c>
      <c r="B5" s="18">
        <f>IF(Assumptions!$B$33=0,B4,B4-Forecast!F11-Forecast!F10-Forecast!F12)</f>
        <v>8034966842.098916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0.30658407420037803</v>
      </c>
    </row>
    <row r="7" spans="1:2" x14ac:dyDescent="0.25">
      <c r="A7" t="s">
        <v>58</v>
      </c>
      <c r="B7" s="18">
        <f>-MAX(Forecast!F9,0)*B6</f>
        <v>-2463392870.515631</v>
      </c>
    </row>
    <row r="8" spans="1:2" x14ac:dyDescent="0.25">
      <c r="A8" t="s">
        <v>59</v>
      </c>
      <c r="B8" s="18">
        <f>IF(OR(Assumptions!$B$33=0,Assumptions!B12&lt;=0),B5,MAX(B5+B7,0))</f>
        <v>5571573971.583284</v>
      </c>
    </row>
    <row r="9" spans="1:2" x14ac:dyDescent="0.25">
      <c r="A9" t="s">
        <v>60</v>
      </c>
      <c r="B9" s="18">
        <f>B8*(1+Assumptions!B12)/(Assumptions!B26-Assumptions!B12)</f>
        <v>100999107691.14085</v>
      </c>
    </row>
    <row r="10" spans="1:2" x14ac:dyDescent="0.25">
      <c r="A10" t="s">
        <v>61</v>
      </c>
      <c r="B10" s="18">
        <f>B9/(1+Assumptions!B26)^(5-0.5*Assumptions!B32)</f>
        <v>70977257085.8025</v>
      </c>
    </row>
    <row r="11" spans="1:2" x14ac:dyDescent="0.25">
      <c r="A11" t="s">
        <v>62</v>
      </c>
      <c r="B11" s="18">
        <f>Forecast!B17+B10</f>
        <v>89293176111.91316</v>
      </c>
    </row>
    <row r="12" spans="1:2" x14ac:dyDescent="0.25">
      <c r="A12" t="s">
        <v>63</v>
      </c>
      <c r="B12" s="18">
        <f>-Assumptions!B30</f>
        <v>-9471000000</v>
      </c>
    </row>
    <row r="13" spans="1:2" x14ac:dyDescent="0.25">
      <c r="A13" t="s">
        <v>64</v>
      </c>
      <c r="B13" s="18">
        <f>B11+B12</f>
        <v>79822176111.91316</v>
      </c>
    </row>
    <row r="14" spans="1:2" x14ac:dyDescent="0.25">
      <c r="A14" s="19" t="s">
        <v>65</v>
      </c>
      <c r="B14" s="24">
        <f>B13/Assumptions!B31</f>
        <v>53.41062302570302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11055340363.61134</v>
      </c>
    </row>
    <row r="18" spans="1:2" x14ac:dyDescent="0.25">
      <c r="A18" t="s">
        <v>60</v>
      </c>
      <c r="B18" s="18">
        <f>B17*Assumptions!B13</f>
        <v>149669736889.19162</v>
      </c>
    </row>
    <row r="19" spans="1:2" x14ac:dyDescent="0.25">
      <c r="A19" t="s">
        <v>61</v>
      </c>
      <c r="B19" s="18">
        <f>B18/(1+Assumptions!B26)^(5-0.5*Assumptions!B32)</f>
        <v>105180606403.32156</v>
      </c>
    </row>
    <row r="20" spans="1:2" x14ac:dyDescent="0.25">
      <c r="A20" t="s">
        <v>62</v>
      </c>
      <c r="B20" s="18">
        <f>Forecast!B17+B19</f>
        <v>123496525429.43222</v>
      </c>
    </row>
    <row r="21" spans="1:2" x14ac:dyDescent="0.25">
      <c r="A21" t="s">
        <v>63</v>
      </c>
      <c r="B21" s="18">
        <f>-Assumptions!B30</f>
        <v>-9471000000</v>
      </c>
    </row>
    <row r="22" spans="1:2" x14ac:dyDescent="0.25">
      <c r="A22" t="s">
        <v>64</v>
      </c>
      <c r="B22" s="18">
        <f>B20+B21</f>
        <v>114025525429.43222</v>
      </c>
    </row>
    <row r="23" spans="1:2" x14ac:dyDescent="0.25">
      <c r="A23" s="19" t="s">
        <v>65</v>
      </c>
      <c r="B23" s="25">
        <f>B22/Assumptions!B31</f>
        <v>76.29677178282518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53.41062302570302</v>
      </c>
    </row>
    <row r="29" spans="1:2" x14ac:dyDescent="0.25">
      <c r="A29" s="19" t="s">
        <v>73</v>
      </c>
      <c r="B29" s="12">
        <f>B28/B26-1</f>
        <v>0.2323632447093451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0.061544</v>
      </c>
      <c r="B5" s="31">
        <v>77.3906081957673</v>
      </c>
      <c r="C5" s="31">
        <v>79.26558562499748</v>
      </c>
      <c r="D5" s="31">
        <v>81.57514365880579</v>
      </c>
      <c r="E5" s="31">
        <v>84.52593678199675</v>
      </c>
      <c r="F5" s="31">
        <v>88.48032659571334</v>
      </c>
    </row>
    <row r="6" spans="1:6" x14ac:dyDescent="0.25">
      <c r="A6" s="30">
        <v>0.071544</v>
      </c>
      <c r="B6" s="31">
        <v>62.132502084557196</v>
      </c>
      <c r="C6" s="31">
        <v>62.41608074709882</v>
      </c>
      <c r="D6" s="31">
        <v>62.70150360489207</v>
      </c>
      <c r="E6" s="31">
        <v>62.98943652855067</v>
      </c>
      <c r="F6" s="31">
        <v>63.28090980999613</v>
      </c>
    </row>
    <row r="7" spans="1:6" x14ac:dyDescent="0.25">
      <c r="A7" s="30">
        <v>0.081544</v>
      </c>
      <c r="B7" s="31">
        <v>52.9470432890442</v>
      </c>
      <c r="C7" s="31">
        <v>53.17871195459209</v>
      </c>
      <c r="D7" s="32">
        <v>53.410380620139975</v>
      </c>
      <c r="E7" s="31">
        <v>53.64204928568784</v>
      </c>
      <c r="F7" s="31">
        <v>53.873717951235726</v>
      </c>
    </row>
    <row r="8" spans="1:6" x14ac:dyDescent="0.25">
      <c r="A8" s="30">
        <v>0.091544</v>
      </c>
      <c r="B8" s="31">
        <v>45.8160448391605</v>
      </c>
      <c r="C8" s="31">
        <v>46.01403457606524</v>
      </c>
      <c r="D8" s="31">
        <v>46.212024312969966</v>
      </c>
      <c r="E8" s="31">
        <v>46.41001404987471</v>
      </c>
      <c r="F8" s="31">
        <v>46.60800378677943</v>
      </c>
    </row>
    <row r="9" spans="1:6" x14ac:dyDescent="0.25">
      <c r="A9" s="30">
        <v>0.101544</v>
      </c>
      <c r="B9" s="31">
        <v>40.11850163839355</v>
      </c>
      <c r="C9" s="31">
        <v>40.28981671513492</v>
      </c>
      <c r="D9" s="31">
        <v>40.46113179187628</v>
      </c>
      <c r="E9" s="31">
        <v>40.63244686861763</v>
      </c>
      <c r="F9" s="31">
        <v>40.803761945359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20074000000</v>
      </c>
      <c r="C5" s="18">
        <v>16747000000</v>
      </c>
      <c r="D5" s="18">
        <v>14240000000</v>
      </c>
      <c r="E5" s="18">
        <v>12682000000</v>
      </c>
      <c r="F5" s="8" t="s">
        <v>84</v>
      </c>
    </row>
    <row r="6" spans="1:6" x14ac:dyDescent="0.25">
      <c r="A6" t="s">
        <v>44</v>
      </c>
      <c r="B6" s="18">
        <v>3971000000</v>
      </c>
      <c r="C6" s="18">
        <v>3002000000</v>
      </c>
      <c r="D6" s="18">
        <v>2417000000</v>
      </c>
      <c r="E6" s="18">
        <v>2034000000</v>
      </c>
      <c r="F6" s="8" t="s">
        <v>85</v>
      </c>
    </row>
    <row r="7" spans="1:6" x14ac:dyDescent="0.25">
      <c r="A7" t="s">
        <v>86</v>
      </c>
      <c r="B7" s="18">
        <v>1368000000</v>
      </c>
      <c r="C7" s="18">
        <v>1269000000</v>
      </c>
      <c r="D7" s="18">
        <v>1196000000</v>
      </c>
      <c r="E7" s="18">
        <v>1136000000</v>
      </c>
      <c r="F7" s="8" t="s">
        <v>87</v>
      </c>
    </row>
    <row r="8" spans="1:6" x14ac:dyDescent="0.25">
      <c r="A8" t="s">
        <v>88</v>
      </c>
      <c r="B8" s="18">
        <v>1130000000</v>
      </c>
      <c r="C8" s="18">
        <v>1070000000</v>
      </c>
      <c r="D8" s="18">
        <v>800000000</v>
      </c>
      <c r="E8" s="18">
        <v>612000000</v>
      </c>
      <c r="F8" s="8" t="s">
        <v>89</v>
      </c>
    </row>
    <row r="9" spans="1:6" x14ac:dyDescent="0.25">
      <c r="A9" t="s">
        <v>90</v>
      </c>
      <c r="B9" s="18">
        <v>246000000</v>
      </c>
      <c r="C9" s="18">
        <v>462000000</v>
      </c>
      <c r="D9" s="18">
        <v>770000000</v>
      </c>
      <c r="E9" s="18">
        <v>1005000000</v>
      </c>
      <c r="F9" s="8" t="s">
        <v>91</v>
      </c>
    </row>
    <row r="10" spans="1:6" x14ac:dyDescent="0.25">
      <c r="A10" t="s">
        <v>92</v>
      </c>
      <c r="B10" s="18">
        <v>11436000000</v>
      </c>
      <c r="C10" s="18">
        <v>10746000000</v>
      </c>
      <c r="D10" s="18">
        <v>9492000000</v>
      </c>
      <c r="E10" s="18">
        <v>9282000000</v>
      </c>
      <c r="F10" s="8" t="s">
        <v>93</v>
      </c>
    </row>
    <row r="11" spans="1:6" x14ac:dyDescent="0.25">
      <c r="A11" t="s">
        <v>94</v>
      </c>
      <c r="B11" s="18">
        <v>1965000000</v>
      </c>
      <c r="C11" s="18">
        <v>414000000</v>
      </c>
      <c r="D11" s="18">
        <v>865000000</v>
      </c>
      <c r="E11" s="18">
        <v>928000000</v>
      </c>
      <c r="F11" s="8" t="s">
        <v>95</v>
      </c>
    </row>
    <row r="12" spans="1:6" x14ac:dyDescent="0.25">
      <c r="A12" t="s">
        <v>32</v>
      </c>
      <c r="B12" s="34">
        <v>1494500000</v>
      </c>
      <c r="C12" s="34">
        <v>1485900000</v>
      </c>
      <c r="D12" s="34">
        <v>1463500000</v>
      </c>
      <c r="E12" s="34">
        <v>1439700000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2026-09-19T00:07:11Z</dcterms:modified>
</cp:coreProperties>
</file>