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<sst xmlns="http://schemas.openxmlformats.org/spreadsheetml/2006/main" count="113" uniqueCount="101">
  <si>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Capgemini SE (CAP.PA)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</si>
  <si>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</si>
  <si>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</si>
  <si>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</si>
  <si>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</si>
  <si>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</si>
  <si>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</si>
  <si>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</si>
  <si>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</si>
  <si>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</si>
  <si>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</si>
  <si>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</si>
  <si>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</si>
  <si>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</si>
  <si>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</si>
  <si>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</si>
  <si>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</si>
  <si>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</si>
  <si>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</si>
  <si>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</si>
  <si>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</si>
  <si>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</si>
  <si>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</si>
  <si>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</si>
  <si>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</si>
  <si>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</si>
  <si>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</si>
  <si>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</si>
  <si>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</si>
  <si>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</si>
  <si>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</si>
  <si>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</si>
  <si>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</si>
  <si>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</si>
  <si>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</si>
  <si>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</si>
  <si>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</si>
  <si>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</si>
  <si>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</si>
  <si>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</si>
  <si>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</si>
  <si>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</si>
  <si>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</si>
  <si>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</si>
  <si>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</si>
  <si>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</si>
  <si>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</si>
  <si>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</si>
  <si>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</si>
  <si>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</si>
  <si>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</si>
  <si>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</si>
  <si>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</si>
  <si>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</si>
  <si>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</si>
  <si>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</si>
  <si>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</si>
  <si>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</si>
  <si>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</si>
  <si>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</si>
  <si>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</si>
  <si>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</si>
  <si>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</si>
  <si>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</si>
  <si>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</si>
  <si>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</si>
  <si>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</si>
  <si>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</si>
  <si>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</si>
  <si>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</si>
  <si>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</si>
  <si>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</si>
  <si>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</si>
  <si>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</si>
  <si>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</si>
  <si>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</si>
  <si>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</si>
  <si>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</si>
  <si>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</si>
  <si>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</si>
  <si>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</si>
  <si>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</si>
  <si>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</si>
  <si>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</si>
  <si>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</si>
  <si>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</si>
  <si>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</si>
  <si>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</si>
  <si>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</si>
  <si>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</si>
  <si>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</si>
  <si>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</si>
  <si>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</si>
  <si>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</si>
  <si>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</si>
  <si>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</si>
  <si>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</si>
  <si>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</si>
  <si>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1.29% of revenue against depreciation of 3.14%. A business cannot depreciate more than it invests indefinitely. Capex has been set to 3.14% of revenue so the forecast is not handed free growth. Override it if the reported figure is right.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</si>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</sst>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0.0070726900693485195</v>
      </c>
    </row>
    <row r="7" spans="1:2" x14ac:dyDescent="0.25">
      <c r="A7" t="s">
        <v>5</v>
      </c>
      <c r="B7" s="6">
        <v>0.1142491238322165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0.03143777371841161</v>
      </c>
    </row>
    <row r="10" spans="1:2" x14ac:dyDescent="0.25">
      <c r="A10" t="s">
        <v>8</v>
      </c>
      <c r="B10" s="6">
        <v>0.03143777371841161</v>
      </c>
    </row>
    <row r="11" spans="1:2" x14ac:dyDescent="0.25">
      <c r="A11" t="s">
        <v>9</v>
      </c>
      <c r="B11" s="6">
        <v>0.6072106261859582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7.423673057830572</v>
      </c>
    </row>
    <row r="14" spans="1:3" x14ac:dyDescent="0.25">
      <c r="A14" t="s">
        <v>12</v>
      </c>
      <c r="B14" s="6">
        <v>0.11311629770099906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0.77823</v>
      </c>
      <c r="C19" s="8" t="s">
        <v>19</v>
      </c>
    </row>
    <row r="20" spans="1:2" x14ac:dyDescent="0.25">
      <c r="A20" t="s">
        <v>20</v>
      </c>
      <c r="B20" s="10">
        <f>B17+B19*B18</f>
        <v>0.0786938</v>
      </c>
    </row>
    <row r="21" spans="1:3" x14ac:dyDescent="0.25">
      <c r="A21" t="s">
        <v>21</v>
      </c>
      <c r="B21" s="6">
        <v>0.032</v>
      </c>
      <c r="C21" s="8" t="s">
        <v>22</v>
      </c>
    </row>
    <row r="22" spans="1:2" x14ac:dyDescent="0.25">
      <c r="A22" t="s">
        <v>23</v>
      </c>
      <c r="B22" s="11">
        <v>17322330112</v>
      </c>
    </row>
    <row r="23" spans="1:2" x14ac:dyDescent="0.25">
      <c r="A23" t="s">
        <v>24</v>
      </c>
      <c r="B23" s="11">
        <v>9458000000</v>
      </c>
    </row>
    <row r="24" spans="1:2" x14ac:dyDescent="0.25">
      <c r="A24" t="s">
        <v>25</v>
      </c>
      <c r="B24" s="10">
        <f>B22/(B22+B23)</f>
        <v>0.6468303430000677</v>
      </c>
    </row>
    <row r="25" spans="1:2" x14ac:dyDescent="0.25">
      <c r="A25" t="s">
        <v>26</v>
      </c>
      <c r="B25" s="10">
        <f>1-B24</f>
        <v>0.3531696569999323</v>
      </c>
    </row>
    <row r="26" spans="1:2" x14ac:dyDescent="0.25">
      <c r="A26" t="s">
        <v>27</v>
      </c>
      <c r="B26" s="12">
        <f>B24*B20+B25*B21*(1-B8)</f>
        <v>0.05928719798178512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22465000000</v>
      </c>
      <c r="C29" s="8" t="s">
        <v>30</v>
      </c>
    </row>
    <row r="30" spans="1:2" x14ac:dyDescent="0.25">
      <c r="A30" t="s">
        <v>31</v>
      </c>
      <c r="B30" s="11">
        <v>6426000000</v>
      </c>
    </row>
    <row r="31" spans="1:2" x14ac:dyDescent="0.25">
      <c r="A31" t="s">
        <v>32</v>
      </c>
      <c r="B31" s="13">
        <v>175390017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0.0070726900693485195</v>
      </c>
      <c r="C5" s="10">
        <f>Assumptions!B6</f>
        <v>0.0070726900693485195</v>
      </c>
      <c r="D5" s="10">
        <f>Assumptions!B6</f>
        <v>0.0070726900693485195</v>
      </c>
      <c r="E5" s="10">
        <f>Assumptions!B6</f>
        <v>0.0070726900693485195</v>
      </c>
      <c r="F5" s="10">
        <f>Assumptions!B6</f>
        <v>0.0070726900693485195</v>
      </c>
    </row>
    <row r="6" spans="1:6" x14ac:dyDescent="0.25">
      <c r="A6" t="s">
        <v>43</v>
      </c>
      <c r="B6" s="18">
        <f>Assumptions!B29*(1+B5)</f>
        <v>22623887982.407913</v>
      </c>
      <c r="C6" s="18">
        <f>B6*(1+C5)</f>
        <v>22783899730.271145</v>
      </c>
      <c r="D6" s="18">
        <f>C6*(1+D5)</f>
        <v>22945043191.634464</v>
      </c>
      <c r="E6" s="18">
        <f>D6*(1+E5)</f>
        <v>23107326370.75671</v>
      </c>
      <c r="F6" s="18">
        <f>E6*(1+F5)</f>
        <v>23270757328.508358</v>
      </c>
    </row>
    <row r="7" spans="1:6" x14ac:dyDescent="0.25">
      <c r="A7" t="s">
        <v>5</v>
      </c>
      <c r="B7" s="10">
        <f>Assumptions!B7</f>
        <v>0.1142491238322165</v>
      </c>
      <c r="C7" s="10">
        <f>Assumptions!B7</f>
        <v>0.1142491238322165</v>
      </c>
      <c r="D7" s="10">
        <f>Assumptions!B7</f>
        <v>0.1142491238322165</v>
      </c>
      <c r="E7" s="10">
        <f>Assumptions!B7</f>
        <v>0.1142491238322165</v>
      </c>
      <c r="F7" s="10">
        <f>Assumptions!B7</f>
        <v>0.1142491238322165</v>
      </c>
    </row>
    <row r="8" spans="1:6" x14ac:dyDescent="0.25">
      <c r="A8" t="s">
        <v>44</v>
      </c>
      <c r="B8" s="18">
        <f>B6*B7</f>
        <v>2584759379.6683164</v>
      </c>
      <c r="C8" s="18">
        <f>C6*C7</f>
        <v>2603040581.664552</v>
      </c>
      <c r="D8" s="18">
        <f>D6*D7</f>
        <v>2621451080.936602</v>
      </c>
      <c r="E8" s="18">
        <f>E6*E7</f>
        <v>2639991791.964025</v>
      </c>
      <c r="F8" s="18">
        <f>F6*F7</f>
        <v>2658663635.694211</v>
      </c>
    </row>
    <row r="9" spans="1:6" x14ac:dyDescent="0.25">
      <c r="A9" t="s">
        <v>45</v>
      </c>
      <c r="B9" s="18">
        <f>B8*(1-Assumptions!B8)</f>
        <v>1917891459.7138908</v>
      </c>
      <c r="C9" s="18">
        <f>C8*(1-Assumptions!B8)</f>
        <v>1931456111.5950978</v>
      </c>
      <c r="D9" s="18">
        <f>D8*(1-Assumptions!B8)</f>
        <v>1945116702.0549588</v>
      </c>
      <c r="E9" s="18">
        <f>E8*(1-Assumptions!B8)</f>
        <v>1958873909.6373065</v>
      </c>
      <c r="F9" s="18">
        <f>F8*(1-Assumptions!B8)</f>
        <v>1972728417.6851046</v>
      </c>
    </row>
    <row r="10" spans="1:6" x14ac:dyDescent="0.25">
      <c r="A10" t="s">
        <v>46</v>
      </c>
      <c r="B10" s="18">
        <f>B6*Assumptions!B9</f>
        <v>711244671.0216317</v>
      </c>
      <c r="C10" s="18">
        <f>C6*Assumptions!B9</f>
        <v>716275084.1432436</v>
      </c>
      <c r="D10" s="18">
        <f>D6*Assumptions!B9</f>
        <v>721341075.8177853</v>
      </c>
      <c r="E10" s="18">
        <f>E6*Assumptions!B9</f>
        <v>726442897.6813349</v>
      </c>
      <c r="F10" s="18">
        <f>F6*Assumptions!B9</f>
        <v>731580803.1497145</v>
      </c>
    </row>
    <row r="11" spans="1:6" x14ac:dyDescent="0.25">
      <c r="A11" t="s">
        <v>47</v>
      </c>
      <c r="B11" s="18">
        <f>-B6*Assumptions!B10</f>
        <v>-711244671.0216317</v>
      </c>
      <c r="C11" s="18">
        <f>-C6*Assumptions!B10</f>
        <v>-716275084.1432436</v>
      </c>
      <c r="D11" s="18">
        <f>-D6*Assumptions!B10</f>
        <v>-721341075.8177853</v>
      </c>
      <c r="E11" s="18">
        <f>-E6*Assumptions!B10</f>
        <v>-726442897.6813349</v>
      </c>
      <c r="F11" s="18">
        <f>-F6*Assumptions!B10</f>
        <v>-731580803.1497145</v>
      </c>
    </row>
    <row r="12" spans="1:6" x14ac:dyDescent="0.25">
      <c r="A12" t="s">
        <v>48</v>
      </c>
      <c r="B12" s="18">
        <f>-(B6-Assumptions!B29)*Assumptions!B11</f>
        <v>-96478471.2913325</v>
      </c>
      <c r="C12" s="18">
        <f>-(C6-B6)*Assumptions!B11</f>
        <v>-97160833.61714256</v>
      </c>
      <c r="D12" s="18">
        <f>-(D6-C6)*Assumptions!B11</f>
        <v>-97848022.08019394</v>
      </c>
      <c r="E12" s="18">
        <f>-(E6-D6)*Assumptions!B11</f>
        <v>-98540070.81426689</v>
      </c>
      <c r="F12" s="18">
        <f>-(F6-E6)*Assumptions!B11</f>
        <v>-99237014.19454904</v>
      </c>
    </row>
    <row r="13" spans="1:6" x14ac:dyDescent="0.25">
      <c r="A13" s="19" t="s">
        <v>49</v>
      </c>
      <c r="B13" s="20">
        <f>B9+B10+B11+B12</f>
        <v>1821412988.422558</v>
      </c>
      <c r="C13" s="20">
        <f>C9+C10+C11+C12</f>
        <v>1834295277.9779553</v>
      </c>
      <c r="D13" s="20">
        <f>D9+D10+D11+D12</f>
        <v>1847268679.9747648</v>
      </c>
      <c r="E13" s="20">
        <f>E9+E10+E11+E12</f>
        <v>1860333838.8230393</v>
      </c>
      <c r="F13" s="20">
        <f>F9+F10+F11+F12</f>
        <v>1873491403.4905553</v>
      </c>
    </row>
    <row r="14" spans="1:6" x14ac:dyDescent="0.25">
      <c r="A14" t="s">
        <v>50</v>
      </c>
      <c r="B14" s="21">
        <f>1/(1+Assumptions!$B$26)^(1-0.5*Assumptions!$B$32)</f>
        <v>0.9716126000419136</v>
      </c>
      <c r="C14" s="21">
        <f>1/(1+Assumptions!$B$26)^(2-0.5*Assumptions!$B$32)</f>
        <v>0.9172324577254269</v>
      </c>
      <c r="D14" s="21">
        <f>1/(1+Assumptions!$B$26)^(3-0.5*Assumptions!$B$32)</f>
        <v>0.8658959151710612</v>
      </c>
      <c r="E14" s="21">
        <f>1/(1+Assumptions!$B$26)^(4-0.5*Assumptions!$B$32)</f>
        <v>0.8174326252793539</v>
      </c>
      <c r="F14" s="21">
        <f>1/(1+Assumptions!$B$26)^(5-0.5*Assumptions!$B$32)</f>
        <v>0.7716817751000613</v>
      </c>
    </row>
    <row r="15" spans="1:6" x14ac:dyDescent="0.25">
      <c r="A15" s="19" t="s">
        <v>51</v>
      </c>
      <c r="B15" s="20">
        <f>B13*B14</f>
        <v>1769707809.4313536</v>
      </c>
      <c r="C15" s="20">
        <f>C13*C14</f>
        <v>1682475166.0138652</v>
      </c>
      <c r="D15" s="20">
        <f>D13*D14</f>
        <v>1599542404.2135873</v>
      </c>
      <c r="E15" s="20">
        <f>E13*E14</f>
        <v>1520697573.7651355</v>
      </c>
      <c r="F15" s="20">
        <f>F13*F14</f>
        <v>1445739171.880297</v>
      </c>
    </row>
    <row r="17" spans="1:2" x14ac:dyDescent="0.25">
      <c r="A17" s="22" t="s">
        <v>52</v>
      </c>
      <c r="B17" s="23">
        <f>SUM(B15:F15)</f>
        <v>8018162125.304238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1873491403.4905553</v>
      </c>
    </row>
    <row r="5" spans="1:2" x14ac:dyDescent="0.25">
      <c r="A5" t="s">
        <v>56</v>
      </c>
      <c r="B5" s="18">
        <f>IF(Assumptions!$B$33=0,B4,B4-Forecast!F11-Forecast!F10-Forecast!F12)</f>
        <v>1972728417.6851046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0.22101147675538887</v>
      </c>
    </row>
    <row r="7" spans="1:2" x14ac:dyDescent="0.25">
      <c r="A7" t="s">
        <v>58</v>
      </c>
      <c r="B7" s="18">
        <f>-MAX(Forecast!F9,0)*B6</f>
        <v>-435995620.8299066</v>
      </c>
    </row>
    <row r="8" spans="1:2" x14ac:dyDescent="0.25">
      <c r="A8" t="s">
        <v>59</v>
      </c>
      <c r="B8" s="18">
        <f>IF(OR(Assumptions!$B$33=0,Assumptions!B12&lt;=0),B5,MAX(B5+B7,0))</f>
        <v>1536732796.855198</v>
      </c>
    </row>
    <row r="9" spans="1:2" x14ac:dyDescent="0.25">
      <c r="A9" t="s">
        <v>60</v>
      </c>
      <c r="B9" s="18">
        <f>B8*(1+Assumptions!B12)/(Assumptions!B26-Assumptions!B12)</f>
        <v>45939919547.03817</v>
      </c>
    </row>
    <row r="10" spans="1:2" x14ac:dyDescent="0.25">
      <c r="A10" t="s">
        <v>61</v>
      </c>
      <c r="B10" s="18">
        <f>B9/(1+Assumptions!B26)^(5-0.5*Assumptions!B32)</f>
        <v>35450998664.01242</v>
      </c>
    </row>
    <row r="11" spans="1:2" x14ac:dyDescent="0.25">
      <c r="A11" t="s">
        <v>62</v>
      </c>
      <c r="B11" s="18">
        <f>Forecast!B17+B10</f>
        <v>43469160789.31666</v>
      </c>
    </row>
    <row r="12" spans="1:2" x14ac:dyDescent="0.25">
      <c r="A12" t="s">
        <v>63</v>
      </c>
      <c r="B12" s="18">
        <f>-Assumptions!B30</f>
        <v>-6426000000</v>
      </c>
    </row>
    <row r="13" spans="1:2" x14ac:dyDescent="0.25">
      <c r="A13" t="s">
        <v>64</v>
      </c>
      <c r="B13" s="18">
        <f>B11+B12</f>
        <v>37043160789.31666</v>
      </c>
    </row>
    <row r="14" spans="1:2" x14ac:dyDescent="0.25">
      <c r="A14" s="19" t="s">
        <v>65</v>
      </c>
      <c r="B14" s="24">
        <f>B13/Assumptions!B31</f>
        <v>211.20449967980025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3390244438.8439255</v>
      </c>
    </row>
    <row r="18" spans="1:2" x14ac:dyDescent="0.25">
      <c r="A18" t="s">
        <v>60</v>
      </c>
      <c r="B18" s="18">
        <f>B17*Assumptions!B13</f>
        <v>25168066300.105576</v>
      </c>
    </row>
    <row r="19" spans="1:2" x14ac:dyDescent="0.25">
      <c r="A19" t="s">
        <v>61</v>
      </c>
      <c r="B19" s="18">
        <f>B18/(1+Assumptions!B26)^(5-0.5*Assumptions!B32)</f>
        <v>19421738078.301502</v>
      </c>
    </row>
    <row r="20" spans="1:2" x14ac:dyDescent="0.25">
      <c r="A20" t="s">
        <v>62</v>
      </c>
      <c r="B20" s="18">
        <f>Forecast!B17+B19</f>
        <v>27439900203.60574</v>
      </c>
    </row>
    <row r="21" spans="1:2" x14ac:dyDescent="0.25">
      <c r="A21" t="s">
        <v>63</v>
      </c>
      <c r="B21" s="18">
        <f>-Assumptions!B30</f>
        <v>-6426000000</v>
      </c>
    </row>
    <row r="22" spans="1:2" x14ac:dyDescent="0.25">
      <c r="A22" t="s">
        <v>64</v>
      </c>
      <c r="B22" s="18">
        <f>B20+B21</f>
        <v>21013900203.60574</v>
      </c>
    </row>
    <row r="23" spans="1:2" x14ac:dyDescent="0.25">
      <c r="A23" s="19" t="s">
        <v>65</v>
      </c>
      <c r="B23" s="25">
        <f>B22/Assumptions!B31</f>
        <v>119.8124075876322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104.35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211.20449967980025</v>
      </c>
    </row>
    <row r="29" spans="1:2" x14ac:dyDescent="0.25">
      <c r="A29" s="19" t="s">
        <v>73</v>
      </c>
      <c r="B29" s="12">
        <f>B28/B26-1</f>
        <v>1.0240009552448517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0.039287</v>
      </c>
      <c r="B5" s="31">
        <v>354.0500575829058</v>
      </c>
      <c r="C5" s="31">
        <v>422.9416847957287</v>
      </c>
      <c r="D5" s="31">
        <v>539.7605232954454</v>
      </c>
      <c r="E5" s="31">
        <v>781.9167345231465</v>
      </c>
      <c r="F5" s="31">
        <v>1587.9595582548454</v>
      </c>
    </row>
    <row r="6" spans="1:6" x14ac:dyDescent="0.25">
      <c r="A6" s="30">
        <v>0.049287</v>
      </c>
      <c r="B6" s="31">
        <v>242.72404009246262</v>
      </c>
      <c r="C6" s="31">
        <v>269.82945066479135</v>
      </c>
      <c r="D6" s="31">
        <v>307.9304641665724</v>
      </c>
      <c r="E6" s="31">
        <v>365.57864610523507</v>
      </c>
      <c r="F6" s="31">
        <v>463.29667629832113</v>
      </c>
    </row>
    <row r="7" spans="1:6" x14ac:dyDescent="0.25">
      <c r="A7" s="30">
        <v>0.059287</v>
      </c>
      <c r="B7" s="31">
        <v>181.62461066642877</v>
      </c>
      <c r="C7" s="31">
        <v>194.58168040692075</v>
      </c>
      <c r="D7" s="32">
        <v>211.20585730883167</v>
      </c>
      <c r="E7" s="31">
        <v>233.37533331470544</v>
      </c>
      <c r="F7" s="31">
        <v>264.5149647904762</v>
      </c>
    </row>
    <row r="8" spans="1:6" x14ac:dyDescent="0.25">
      <c r="A8" s="30">
        <v>0.069287</v>
      </c>
      <c r="B8" s="31">
        <v>142.99772391782082</v>
      </c>
      <c r="C8" s="31">
        <v>149.8073929572356</v>
      </c>
      <c r="D8" s="31">
        <v>158.0716408567698</v>
      </c>
      <c r="E8" s="31">
        <v>168.34583409647522</v>
      </c>
      <c r="F8" s="31">
        <v>181.50929078824745</v>
      </c>
    </row>
    <row r="9" spans="1:6" x14ac:dyDescent="0.25">
      <c r="A9" s="30">
        <v>0.079287</v>
      </c>
      <c r="B9" s="31">
        <v>116.35805608807756</v>
      </c>
      <c r="C9" s="31">
        <v>120.08935609801789</v>
      </c>
      <c r="D9" s="31">
        <v>124.44301721767741</v>
      </c>
      <c r="E9" s="31">
        <v>129.60844875672785</v>
      </c>
      <c r="F9" s="31">
        <v>135.86059722974153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22465000000</v>
      </c>
      <c r="C5" s="18">
        <v>22096000000</v>
      </c>
      <c r="D5" s="18">
        <v>22522000000</v>
      </c>
      <c r="E5" s="18">
        <v>21995000000</v>
      </c>
      <c r="F5" s="8" t="s">
        <v>84</v>
      </c>
    </row>
    <row r="6" spans="1:6" x14ac:dyDescent="0.25">
      <c r="A6" t="s">
        <v>44</v>
      </c>
      <c r="B6" s="18">
        <v>2501000000</v>
      </c>
      <c r="C6" s="18">
        <v>2532000000</v>
      </c>
      <c r="D6" s="18">
        <v>2584000000</v>
      </c>
      <c r="E6" s="18">
        <v>2559000000</v>
      </c>
      <c r="F6" s="8" t="s">
        <v>85</v>
      </c>
    </row>
    <row r="7" spans="1:6" x14ac:dyDescent="0.25">
      <c r="A7" t="s">
        <v>86</v>
      </c>
      <c r="B7" s="18">
        <v>698000000</v>
      </c>
      <c r="C7" s="18">
        <v>683000000</v>
      </c>
      <c r="D7" s="18">
        <v>700000000</v>
      </c>
      <c r="E7" s="18">
        <v>719000000</v>
      </c>
      <c r="F7" s="8" t="s">
        <v>87</v>
      </c>
    </row>
    <row r="8" spans="1:6" x14ac:dyDescent="0.25">
      <c r="A8" t="s">
        <v>88</v>
      </c>
      <c r="B8" s="18">
        <v>287000000</v>
      </c>
      <c r="C8" s="18">
        <v>315000000</v>
      </c>
      <c r="D8" s="18">
        <v>259000000</v>
      </c>
      <c r="E8" s="18">
        <v>290000000</v>
      </c>
      <c r="F8" s="8" t="s">
        <v>89</v>
      </c>
    </row>
    <row r="9" spans="1:6" x14ac:dyDescent="0.25">
      <c r="A9" t="s">
        <v>90</v>
      </c>
      <c r="B9" s="18">
        <v>242000000</v>
      </c>
      <c r="C9" s="18">
        <v>214000000</v>
      </c>
      <c r="D9" s="18">
        <v>320000000</v>
      </c>
      <c r="E9" s="18">
        <v>193000000</v>
      </c>
      <c r="F9" s="8" t="s">
        <v>91</v>
      </c>
    </row>
    <row r="10" spans="1:6" x14ac:dyDescent="0.25">
      <c r="A10" t="s">
        <v>92</v>
      </c>
      <c r="B10" s="18">
        <v>9458000000</v>
      </c>
      <c r="C10" s="18">
        <v>6077000000</v>
      </c>
      <c r="D10" s="18">
        <v>6595000000</v>
      </c>
      <c r="E10" s="18">
        <v>7547000000</v>
      </c>
      <c r="F10" s="8" t="s">
        <v>93</v>
      </c>
    </row>
    <row r="11" spans="1:6" x14ac:dyDescent="0.25">
      <c r="A11" t="s">
        <v>94</v>
      </c>
      <c r="B11" s="18">
        <v>3032000000</v>
      </c>
      <c r="C11" s="18">
        <v>3057000000</v>
      </c>
      <c r="D11" s="18">
        <v>3697000000</v>
      </c>
      <c r="E11" s="18">
        <v>4188000000</v>
      </c>
      <c r="F11" s="8" t="s">
        <v>95</v>
      </c>
    </row>
    <row r="12" spans="1:6" x14ac:dyDescent="0.25">
      <c r="A12" t="s">
        <v>32</v>
      </c>
      <c r="B12" s="34">
        <v>175390017</v>
      </c>
      <c r="C12" s="34">
        <v>176375256</v>
      </c>
      <c r="D12" s="34">
        <v>177396346</v>
      </c>
      <c r="E12" s="34">
        <v>176019736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