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<sst xmlns="http://schemas.openxmlformats.org/spreadsheetml/2006/main" count="111" uniqueCount="99">
  <si>
    <t>Carrier Global Corporation (CARR)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</si>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</sst>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0.07948894772684056</v>
      </c>
    </row>
    <row r="7" spans="1:2" x14ac:dyDescent="0.25">
      <c r="A7" t="s">
        <v>5</v>
      </c>
      <c r="B7" s="6">
        <v>0.09998346892716792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0.03956351518934546</v>
      </c>
    </row>
    <row r="10" spans="1:2" x14ac:dyDescent="0.25">
      <c r="A10" t="s">
        <v>8</v>
      </c>
      <c r="B10" s="6">
        <v>0.020651981445888222</v>
      </c>
    </row>
    <row r="11" spans="1:2" x14ac:dyDescent="0.25">
      <c r="A11" t="s">
        <v>9</v>
      </c>
      <c r="B11" s="6">
        <v>-0.30246542393265186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17.324940594781516</v>
      </c>
    </row>
    <row r="14" spans="1:3" x14ac:dyDescent="0.25">
      <c r="A14" t="s">
        <v>12</v>
      </c>
      <c r="B14" s="6">
        <v>0.09942710012671341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1.1996600000000002</v>
      </c>
      <c r="C19" s="8" t="s">
        <v>19</v>
      </c>
    </row>
    <row r="20" spans="1:2" x14ac:dyDescent="0.25">
      <c r="A20" t="s">
        <v>20</v>
      </c>
      <c r="B20" s="10">
        <f>B17+B19*B18</f>
        <v>0.11596130000000002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44414636032</v>
      </c>
    </row>
    <row r="23" spans="1:2" x14ac:dyDescent="0.25">
      <c r="A23" t="s">
        <v>24</v>
      </c>
      <c r="B23" s="11">
        <v>12251000000</v>
      </c>
    </row>
    <row r="24" spans="1:2" x14ac:dyDescent="0.25">
      <c r="A24" t="s">
        <v>25</v>
      </c>
      <c r="B24" s="10">
        <f>B22/(B22+B23)</f>
        <v>0.7838019502140299</v>
      </c>
    </row>
    <row r="25" spans="1:2" x14ac:dyDescent="0.25">
      <c r="A25" t="s">
        <v>26</v>
      </c>
      <c r="B25" s="10">
        <f>1-B24</f>
        <v>0.21619804978597013</v>
      </c>
    </row>
    <row r="26" spans="1:2" x14ac:dyDescent="0.25">
      <c r="A26" t="s">
        <v>27</v>
      </c>
      <c r="B26" s="12">
        <f>B24*B20+B25*B21*(1-B8)</f>
        <v>0.09942710012671341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21747000000</v>
      </c>
      <c r="C29" s="8" t="s">
        <v>30</v>
      </c>
    </row>
    <row r="30" spans="1:2" x14ac:dyDescent="0.25">
      <c r="A30" t="s">
        <v>31</v>
      </c>
      <c r="B30" s="11">
        <v>10696000000</v>
      </c>
    </row>
    <row r="31" spans="1:2" x14ac:dyDescent="0.25">
      <c r="A31" t="s">
        <v>32</v>
      </c>
      <c r="B31" s="13">
        <v>862400000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0.07948894772684056</v>
      </c>
      <c r="C5" s="10">
        <f>Assumptions!B6</f>
        <v>0.07948894772684056</v>
      </c>
      <c r="D5" s="10">
        <f>Assumptions!B6</f>
        <v>0.07948894772684056</v>
      </c>
      <c r="E5" s="10">
        <f>Assumptions!B6</f>
        <v>0.07948894772684056</v>
      </c>
      <c r="F5" s="10">
        <f>Assumptions!B6</f>
        <v>0.07948894772684056</v>
      </c>
    </row>
    <row r="6" spans="1:6" x14ac:dyDescent="0.25">
      <c r="A6" t="s">
        <v>43</v>
      </c>
      <c r="B6" s="18">
        <f>Assumptions!B29*(1+B5)</f>
        <v>23475646146.215603</v>
      </c>
      <c r="C6" s="18">
        <f>B6*(1+C5)</f>
        <v>25341700555.58594</v>
      </c>
      <c r="D6" s="18">
        <f>C6*(1+D5)</f>
        <v>27356085666.35816</v>
      </c>
      <c r="E6" s="18">
        <f>D6*(1+E5)</f>
        <v>29530592129.902275</v>
      </c>
      <c r="F6" s="18">
        <f>E6*(1+F5)</f>
        <v>31877947824.058727</v>
      </c>
    </row>
    <row r="7" spans="1:6" x14ac:dyDescent="0.25">
      <c r="A7" t="s">
        <v>5</v>
      </c>
      <c r="B7" s="10">
        <f>Assumptions!B7</f>
        <v>0.09998346892716792</v>
      </c>
      <c r="C7" s="10">
        <f>Assumptions!B7</f>
        <v>0.09998346892716792</v>
      </c>
      <c r="D7" s="10">
        <f>Assumptions!B7</f>
        <v>0.09998346892716792</v>
      </c>
      <c r="E7" s="10">
        <f>Assumptions!B7</f>
        <v>0.09998346892716792</v>
      </c>
      <c r="F7" s="10">
        <f>Assumptions!B7</f>
        <v>0.09998346892716792</v>
      </c>
    </row>
    <row r="8" spans="1:6" x14ac:dyDescent="0.25">
      <c r="A8" t="s">
        <v>44</v>
      </c>
      <c r="B8" s="18">
        <f>B6*B7</f>
        <v>2347176537.005337</v>
      </c>
      <c r="C8" s="18">
        <f>C6*C7</f>
        <v>2533751130.061021</v>
      </c>
      <c r="D8" s="18">
        <f>D6*D7</f>
        <v>2735156341.1912646</v>
      </c>
      <c r="E8" s="18">
        <f>E6*E7</f>
        <v>2952571040.6209536</v>
      </c>
      <c r="F8" s="18">
        <f>F6*F7</f>
        <v>3187267805.728656</v>
      </c>
    </row>
    <row r="9" spans="1:6" x14ac:dyDescent="0.25">
      <c r="A9" t="s">
        <v>45</v>
      </c>
      <c r="B9" s="18">
        <f>B8*(1-Assumptions!B8)</f>
        <v>1854269464.2342165</v>
      </c>
      <c r="C9" s="18">
        <f>C8*(1-Assumptions!B8)</f>
        <v>2001663392.7482066</v>
      </c>
      <c r="D9" s="18">
        <f>D8*(1-Assumptions!B8)</f>
        <v>2160773509.541099</v>
      </c>
      <c r="E9" s="18">
        <f>E8*(1-Assumptions!B8)</f>
        <v>2332531122.0905533</v>
      </c>
      <c r="F9" s="18">
        <f>F8*(1-Assumptions!B8)</f>
        <v>2517941566.525638</v>
      </c>
    </row>
    <row r="10" spans="1:6" x14ac:dyDescent="0.25">
      <c r="A10" t="s">
        <v>46</v>
      </c>
      <c r="B10" s="18">
        <f>B6*Assumptions!B9</f>
        <v>928779082.8855003</v>
      </c>
      <c r="C10" s="18">
        <f>C6*Assumptions!B9</f>
        <v>1002606754.8547688</v>
      </c>
      <c r="D10" s="18">
        <f>D6*Assumptions!B9</f>
        <v>1082302910.7819967</v>
      </c>
      <c r="E10" s="18">
        <f>E6*Assumptions!B9</f>
        <v>1168334030.2817543</v>
      </c>
      <c r="F10" s="18">
        <f>F6*Assumptions!B9</f>
        <v>1261203672.9423096</v>
      </c>
    </row>
    <row r="11" spans="1:6" x14ac:dyDescent="0.25">
      <c r="A11" t="s">
        <v>47</v>
      </c>
      <c r="B11" s="18">
        <f>-B6*Assumptions!B10</f>
        <v>-484818608.641882</v>
      </c>
      <c r="C11" s="18">
        <f>-C6*Assumptions!B10</f>
        <v>-523356329.6812161</v>
      </c>
      <c r="D11" s="18">
        <f>-D6*Assumptions!B10</f>
        <v>-564957373.6137574</v>
      </c>
      <c r="E11" s="18">
        <f>-E6*Assumptions!B10</f>
        <v>-609865240.7528346</v>
      </c>
      <c r="F11" s="18">
        <f>-F6*Assumptions!B10</f>
        <v>-658342786.9954536</v>
      </c>
    </row>
    <row r="12" spans="1:6" x14ac:dyDescent="0.25">
      <c r="A12" t="s">
        <v>48</v>
      </c>
      <c r="B12" s="18">
        <f>-(B6-Assumptions!B29)*Assumptions!B11</f>
        <v>522855689.4446472</v>
      </c>
      <c r="C12" s="18">
        <f>-(C6-B6)*Assumptions!B11</f>
        <v>564416938.0115937</v>
      </c>
      <c r="D12" s="18">
        <f>-(D6-C6)*Assumptions!B11</f>
        <v>609281846.4933404</v>
      </c>
      <c r="E12" s="18">
        <f>-(E6-D6)*Assumptions!B11</f>
        <v>657713019.3401629</v>
      </c>
      <c r="F12" s="18">
        <f>-(F6-E6)*Assumptions!B11</f>
        <v>709993935.1537555</v>
      </c>
    </row>
    <row r="13" spans="1:6" x14ac:dyDescent="0.25">
      <c r="A13" s="19" t="s">
        <v>49</v>
      </c>
      <c r="B13" s="20">
        <f>B9+B10+B11+B12</f>
        <v>2821085627.922482</v>
      </c>
      <c r="C13" s="20">
        <f>C9+C10+C11+C12</f>
        <v>3045330755.933353</v>
      </c>
      <c r="D13" s="20">
        <f>D9+D10+D11+D12</f>
        <v>3287400893.2026787</v>
      </c>
      <c r="E13" s="20">
        <f>E9+E10+E11+E12</f>
        <v>3548712930.959636</v>
      </c>
      <c r="F13" s="20">
        <f>F9+F10+F11+F12</f>
        <v>3830796387.62625</v>
      </c>
    </row>
    <row r="14" spans="1:6" x14ac:dyDescent="0.25">
      <c r="A14" t="s">
        <v>50</v>
      </c>
      <c r="B14" s="21">
        <f>1/(1+Assumptions!$B$26)^(1-0.5*Assumptions!$B$32)</f>
        <v>0.9537109765444136</v>
      </c>
      <c r="C14" s="21">
        <f>1/(1+Assumptions!$B$26)^(2-0.5*Assumptions!$B$32)</f>
        <v>0.8674617684378478</v>
      </c>
      <c r="D14" s="21">
        <f>1/(1+Assumptions!$B$26)^(3-0.5*Assumptions!$B$32)</f>
        <v>0.7890125396562165</v>
      </c>
      <c r="E14" s="21">
        <f>1/(1+Assumptions!$B$26)^(4-0.5*Assumptions!$B$32)</f>
        <v>0.7176578961581714</v>
      </c>
      <c r="F14" s="21">
        <f>1/(1+Assumptions!$B$26)^(5-0.5*Assumptions!$B$32)</f>
        <v>0.6527562364757594</v>
      </c>
    </row>
    <row r="15" spans="1:6" x14ac:dyDescent="0.25">
      <c r="A15" s="19" t="s">
        <v>51</v>
      </c>
      <c r="B15" s="20">
        <f>B13*B14</f>
        <v>2690500329.121361</v>
      </c>
      <c r="C15" s="20">
        <f>C13*C14</f>
        <v>2641708003.0201144</v>
      </c>
      <c r="D15" s="20">
        <f>D13*D14</f>
        <v>2593800527.6139603</v>
      </c>
      <c r="E15" s="20">
        <f>E13*E14</f>
        <v>2546761856.101791</v>
      </c>
      <c r="F15" s="20">
        <f>F13*F14</f>
        <v>2500576232.6918454</v>
      </c>
    </row>
    <row r="17" spans="1:2" x14ac:dyDescent="0.25">
      <c r="A17" s="22" t="s">
        <v>52</v>
      </c>
      <c r="B17" s="23">
        <f>SUM(B15:F15)</f>
        <v>12973346948.549072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3830796387.62625</v>
      </c>
    </row>
    <row r="5" spans="1:2" x14ac:dyDescent="0.25">
      <c r="A5" t="s">
        <v>56</v>
      </c>
      <c r="B5" s="18">
        <f>IF(Assumptions!$B$33=0,B4,B4-Forecast!F11-Forecast!F10-Forecast!F12)</f>
        <v>3128907925.2164154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0.25144050231917775</v>
      </c>
    </row>
    <row r="7" spans="1:2" x14ac:dyDescent="0.25">
      <c r="A7" t="s">
        <v>58</v>
      </c>
      <c r="B7" s="18">
        <f>-MAX(Forecast!F9,0)*B6</f>
        <v>-786734180.4268718</v>
      </c>
    </row>
    <row r="8" spans="1:2" x14ac:dyDescent="0.25">
      <c r="A8" t="s">
        <v>59</v>
      </c>
      <c r="B8" s="18">
        <f>IF(OR(Assumptions!$B$33=0,Assumptions!B12&lt;=0),B5,MAX(B5+B7,0))</f>
        <v>2342173744.7895436</v>
      </c>
    </row>
    <row r="9" spans="1:2" x14ac:dyDescent="0.25">
      <c r="A9" t="s">
        <v>60</v>
      </c>
      <c r="B9" s="18">
        <f>B8*(1+Assumptions!B12)/(Assumptions!B26-Assumptions!B12)</f>
        <v>32256101397.501736</v>
      </c>
    </row>
    <row r="10" spans="1:2" x14ac:dyDescent="0.25">
      <c r="A10" t="s">
        <v>61</v>
      </c>
      <c r="B10" s="18">
        <f>B9/(1+Assumptions!B26)^(5-0.5*Assumptions!B32)</f>
        <v>21055371351.613716</v>
      </c>
    </row>
    <row r="11" spans="1:2" x14ac:dyDescent="0.25">
      <c r="A11" t="s">
        <v>62</v>
      </c>
      <c r="B11" s="18">
        <f>Forecast!B17+B10</f>
        <v>34028718300.16279</v>
      </c>
    </row>
    <row r="12" spans="1:2" x14ac:dyDescent="0.25">
      <c r="A12" t="s">
        <v>63</v>
      </c>
      <c r="B12" s="18">
        <f>-Assumptions!B30</f>
        <v>-10696000000</v>
      </c>
    </row>
    <row r="13" spans="1:2" x14ac:dyDescent="0.25">
      <c r="A13" t="s">
        <v>64</v>
      </c>
      <c r="B13" s="18">
        <f>B11+B12</f>
        <v>23332718300.16279</v>
      </c>
    </row>
    <row r="14" spans="1:2" x14ac:dyDescent="0.25">
      <c r="A14" s="19" t="s">
        <v>65</v>
      </c>
      <c r="B14" s="24">
        <f>B13/Assumptions!B31</f>
        <v>27.05556389165444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4448471478.670965</v>
      </c>
    </row>
    <row r="18" spans="1:2" x14ac:dyDescent="0.25">
      <c r="A18" t="s">
        <v>60</v>
      </c>
      <c r="B18" s="18">
        <f>B17*Assumptions!B13</f>
        <v>77069504105.55437</v>
      </c>
    </row>
    <row r="19" spans="1:2" x14ac:dyDescent="0.25">
      <c r="A19" t="s">
        <v>61</v>
      </c>
      <c r="B19" s="18">
        <f>B18/(1+Assumptions!B26)^(5-0.5*Assumptions!B32)</f>
        <v>50307599446.99476</v>
      </c>
    </row>
    <row r="20" spans="1:2" x14ac:dyDescent="0.25">
      <c r="A20" t="s">
        <v>62</v>
      </c>
      <c r="B20" s="18">
        <f>Forecast!B17+B19</f>
        <v>63280946395.54383</v>
      </c>
    </row>
    <row r="21" spans="1:2" x14ac:dyDescent="0.25">
      <c r="A21" t="s">
        <v>63</v>
      </c>
      <c r="B21" s="18">
        <f>-Assumptions!B30</f>
        <v>-10696000000</v>
      </c>
    </row>
    <row r="22" spans="1:2" x14ac:dyDescent="0.25">
      <c r="A22" t="s">
        <v>64</v>
      </c>
      <c r="B22" s="18">
        <f>B20+B21</f>
        <v>52584946395.54383</v>
      </c>
    </row>
    <row r="23" spans="1:2" x14ac:dyDescent="0.25">
      <c r="A23" s="19" t="s">
        <v>65</v>
      </c>
      <c r="B23" s="25">
        <f>B22/Assumptions!B31</f>
        <v>60.975123371456206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53.88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27.05556389165444</v>
      </c>
    </row>
    <row r="29" spans="1:2" x14ac:dyDescent="0.25">
      <c r="A29" s="19" t="s">
        <v>73</v>
      </c>
      <c r="B29" s="12">
        <f>B28/B26-1</f>
        <v>-0.4978551616248248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0.079427</v>
      </c>
      <c r="B5" s="31">
        <v>36.21291371883421</v>
      </c>
      <c r="C5" s="31">
        <v>36.37483954964092</v>
      </c>
      <c r="D5" s="31">
        <v>36.53676538044761</v>
      </c>
      <c r="E5" s="31">
        <v>36.69869121125432</v>
      </c>
      <c r="F5" s="31">
        <v>36.86061704206102</v>
      </c>
    </row>
    <row r="6" spans="1:6" x14ac:dyDescent="0.25">
      <c r="A6" s="30">
        <v>0.089427</v>
      </c>
      <c r="B6" s="31">
        <v>30.99293925289515</v>
      </c>
      <c r="C6" s="31">
        <v>31.13091214660527</v>
      </c>
      <c r="D6" s="31">
        <v>31.268885040315368</v>
      </c>
      <c r="E6" s="31">
        <v>31.40685793402549</v>
      </c>
      <c r="F6" s="31">
        <v>31.544830827735588</v>
      </c>
    </row>
    <row r="7" spans="1:6" x14ac:dyDescent="0.25">
      <c r="A7" s="30">
        <v>0.099427</v>
      </c>
      <c r="B7" s="31">
        <v>26.81740780968888</v>
      </c>
      <c r="C7" s="31">
        <v>26.93650483435144</v>
      </c>
      <c r="D7" s="32">
        <v>27.05560185901399</v>
      </c>
      <c r="E7" s="31">
        <v>27.174698883676534</v>
      </c>
      <c r="F7" s="31">
        <v>27.29379590833909</v>
      </c>
    </row>
    <row r="8" spans="1:6" x14ac:dyDescent="0.25">
      <c r="A8" s="30">
        <v>0.109427</v>
      </c>
      <c r="B8" s="31">
        <v>23.400320348141378</v>
      </c>
      <c r="C8" s="31">
        <v>23.504213101749023</v>
      </c>
      <c r="D8" s="31">
        <v>23.608105855356666</v>
      </c>
      <c r="E8" s="31">
        <v>23.711998608964304</v>
      </c>
      <c r="F8" s="31">
        <v>23.815891362571943</v>
      </c>
    </row>
    <row r="9" spans="1:6" x14ac:dyDescent="0.25">
      <c r="A9" s="30">
        <v>0.119427</v>
      </c>
      <c r="B9" s="31">
        <v>20.551445206625573</v>
      </c>
      <c r="C9" s="31">
        <v>20.64287137463589</v>
      </c>
      <c r="D9" s="31">
        <v>20.734297542646207</v>
      </c>
      <c r="E9" s="31">
        <v>20.82572371065652</v>
      </c>
      <c r="F9" s="31">
        <v>20.91714987866683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21747000000</v>
      </c>
      <c r="C5" s="18">
        <v>22486000000</v>
      </c>
      <c r="D5" s="18">
        <v>18951000000</v>
      </c>
      <c r="E5" s="18">
        <v>17288000000</v>
      </c>
      <c r="F5" s="8" t="s">
        <v>84</v>
      </c>
    </row>
    <row r="6" spans="1:6" x14ac:dyDescent="0.25">
      <c r="A6" t="s">
        <v>44</v>
      </c>
      <c r="B6" s="18">
        <v>1907000000</v>
      </c>
      <c r="C6" s="18">
        <v>2098000000</v>
      </c>
      <c r="D6" s="18">
        <v>2062000000</v>
      </c>
      <c r="E6" s="18">
        <v>1904000000</v>
      </c>
      <c r="F6" s="8" t="s">
        <v>85</v>
      </c>
    </row>
    <row r="7" spans="1:6" x14ac:dyDescent="0.25">
      <c r="A7" t="s">
        <v>86</v>
      </c>
      <c r="B7" s="18">
        <v>1274000000</v>
      </c>
      <c r="C7" s="18">
        <v>1232000000</v>
      </c>
      <c r="D7" s="18">
        <v>491000000</v>
      </c>
      <c r="E7" s="18">
        <v>328000000</v>
      </c>
      <c r="F7" s="8" t="s">
        <v>87</v>
      </c>
    </row>
    <row r="8" spans="1:6" x14ac:dyDescent="0.25">
      <c r="A8" t="s">
        <v>88</v>
      </c>
      <c r="B8" s="18">
        <v>392000000</v>
      </c>
      <c r="C8" s="18">
        <v>519000000</v>
      </c>
      <c r="D8" s="18">
        <v>439000000</v>
      </c>
      <c r="E8" s="18">
        <v>317000000</v>
      </c>
      <c r="F8" s="8" t="s">
        <v>89</v>
      </c>
    </row>
    <row r="9" spans="1:6" x14ac:dyDescent="0.25">
      <c r="A9" t="s">
        <v>90</v>
      </c>
      <c r="B9" s="18">
        <v>398000000</v>
      </c>
      <c r="C9" s="18">
        <v>-339000000</v>
      </c>
      <c r="D9" s="18">
        <v>-503000000</v>
      </c>
      <c r="E9" s="18">
        <v>241000000</v>
      </c>
      <c r="F9" s="8" t="s">
        <v>91</v>
      </c>
    </row>
    <row r="10" spans="1:6" x14ac:dyDescent="0.25">
      <c r="A10" t="s">
        <v>92</v>
      </c>
      <c r="B10" s="18">
        <v>12251000000</v>
      </c>
      <c r="C10" s="18">
        <v>12794000000</v>
      </c>
      <c r="D10" s="18">
        <v>14626000000</v>
      </c>
      <c r="E10" s="18">
        <v>9371000000</v>
      </c>
      <c r="F10" s="8" t="s">
        <v>93</v>
      </c>
    </row>
    <row r="11" spans="1:6" x14ac:dyDescent="0.25">
      <c r="A11" t="s">
        <v>94</v>
      </c>
      <c r="B11" s="18">
        <v>1555000000</v>
      </c>
      <c r="C11" s="18">
        <v>3969000000</v>
      </c>
      <c r="D11" s="18">
        <v>9852000000</v>
      </c>
      <c r="E11" s="18">
        <v>3520000000</v>
      </c>
      <c r="F11" s="8" t="s">
        <v>95</v>
      </c>
    </row>
    <row r="12" spans="1:6" x14ac:dyDescent="0.25">
      <c r="A12" t="s">
        <v>32</v>
      </c>
      <c r="B12" s="34">
        <v>862400000</v>
      </c>
      <c r="C12" s="34">
        <v>911700000</v>
      </c>
      <c r="D12" s="34">
        <v>853000000</v>
      </c>
      <c r="E12" s="34">
        <v>861200000</v>
      </c>
      <c r="F12" s="8" t="s">
        <v>96</v>
      </c>
    </row>
    <row r="15" spans="1:1" x14ac:dyDescent="0.25">
      <c r="A15" s="19" t="s">
        <v>97</v>
      </c>
    </row>
    <row r="17" spans="1:1" x14ac:dyDescent="0.25">
      <c r="A17" s="35" t="s">
        <v>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2026-09-19T00:07:23Z</dcterms:modified>
</cp:coreProperties>
</file>