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<sst xmlns="http://schemas.openxmlformats.org/spreadsheetml/2006/main" count="114" uniqueCount="101">
  <si>
    <t>Chubb Limited (CB)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</si>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</sst>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0.11562448439502893</v>
      </c>
    </row>
    <row r="7" spans="1:2" x14ac:dyDescent="0.25">
      <c r="A7" t="s">
        <v>5</v>
      </c>
      <c r="B7" s="6">
        <v>0.19112819777609497</v>
      </c>
    </row>
    <row r="8" spans="1:2" x14ac:dyDescent="0.25">
      <c r="A8" t="s">
        <v>6</v>
      </c>
      <c r="B8" s="6">
        <v>0.17206266645303925</v>
      </c>
    </row>
    <row r="9" spans="1:2" x14ac:dyDescent="0.25">
      <c r="A9" t="s">
        <v>7</v>
      </c>
      <c r="B9" s="6">
        <v>0.005910698771285786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-0.934993531694696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7.947611379243162</v>
      </c>
    </row>
    <row r="14" spans="1:3" x14ac:dyDescent="0.25">
      <c r="A14" t="s">
        <v>12</v>
      </c>
      <c r="B14" s="6">
        <v>0.11263761098355143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0.5859399999999999</v>
      </c>
      <c r="C19" s="8" t="s">
        <v>19</v>
      </c>
    </row>
    <row r="20" spans="1:2" x14ac:dyDescent="0.25">
      <c r="A20" t="s">
        <v>20</v>
      </c>
      <c r="B20" s="10">
        <f>B17+B19*B18</f>
        <v>0.0822067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131418873856</v>
      </c>
    </row>
    <row r="23" spans="1:2" x14ac:dyDescent="0.25">
      <c r="A23" t="s">
        <v>24</v>
      </c>
      <c r="B23" s="11">
        <v>17227000000</v>
      </c>
    </row>
    <row r="24" spans="1:2" x14ac:dyDescent="0.25">
      <c r="A24" t="s">
        <v>25</v>
      </c>
      <c r="B24" s="10">
        <f>B22/(B22+B23)</f>
        <v>0.8841071093793792</v>
      </c>
    </row>
    <row r="25" spans="1:2" x14ac:dyDescent="0.25">
      <c r="A25" t="s">
        <v>26</v>
      </c>
      <c r="B25" s="10">
        <f>1-B24</f>
        <v>0.1158928906206208</v>
      </c>
    </row>
    <row r="26" spans="1:2" x14ac:dyDescent="0.25">
      <c r="A26" t="s">
        <v>27</v>
      </c>
      <c r="B26" s="12">
        <f>B24*B20+B25*B21*(1-B8)</f>
        <v>0.07747521140947537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59783000000</v>
      </c>
      <c r="C29" s="8" t="s">
        <v>30</v>
      </c>
    </row>
    <row r="30" spans="1:2" x14ac:dyDescent="0.25">
      <c r="A30" t="s">
        <v>31</v>
      </c>
      <c r="B30" s="11">
        <v>-25358000000</v>
      </c>
    </row>
    <row r="31" spans="1:2" x14ac:dyDescent="0.25">
      <c r="A31" t="s">
        <v>32</v>
      </c>
      <c r="B31" s="13">
        <v>401500000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0.11562448439502893</v>
      </c>
      <c r="C5" s="10">
        <f>Assumptions!B6</f>
        <v>0.11562448439502893</v>
      </c>
      <c r="D5" s="10">
        <f>Assumptions!B6</f>
        <v>0.11562448439502893</v>
      </c>
      <c r="E5" s="10">
        <f>Assumptions!B6</f>
        <v>0.11562448439502893</v>
      </c>
      <c r="F5" s="10">
        <f>Assumptions!B6</f>
        <v>0.11562448439502893</v>
      </c>
    </row>
    <row r="6" spans="1:6" x14ac:dyDescent="0.25">
      <c r="A6" t="s">
        <v>43</v>
      </c>
      <c r="B6" s="18">
        <f>Assumptions!B29*(1+B5)</f>
        <v>66695378550.58801</v>
      </c>
      <c r="C6" s="18">
        <f>B6*(1+C5)</f>
        <v>74406997307.03102</v>
      </c>
      <c r="D6" s="18">
        <f>C6*(1+D5)</f>
        <v>83010268006.03879</v>
      </c>
      <c r="E6" s="18">
        <f>D6*(1+E5)</f>
        <v>92608287443.7302</v>
      </c>
      <c r="F6" s="18">
        <f>E6*(1+F5)</f>
        <v>103316072930.11813</v>
      </c>
    </row>
    <row r="7" spans="1:6" x14ac:dyDescent="0.25">
      <c r="A7" t="s">
        <v>5</v>
      </c>
      <c r="B7" s="10">
        <f>Assumptions!B7</f>
        <v>0.19112819777609497</v>
      </c>
      <c r="C7" s="10">
        <f>Assumptions!B7</f>
        <v>0.19112819777609497</v>
      </c>
      <c r="D7" s="10">
        <f>Assumptions!B7</f>
        <v>0.19112819777609497</v>
      </c>
      <c r="E7" s="10">
        <f>Assumptions!B7</f>
        <v>0.19112819777609497</v>
      </c>
      <c r="F7" s="10">
        <f>Assumptions!B7</f>
        <v>0.19112819777609497</v>
      </c>
    </row>
    <row r="8" spans="1:6" x14ac:dyDescent="0.25">
      <c r="A8" t="s">
        <v>44</v>
      </c>
      <c r="B8" s="18">
        <f>B6*B7</f>
        <v>12747367502.368307</v>
      </c>
      <c r="C8" s="18">
        <f>C6*C7</f>
        <v>14221275297.22359</v>
      </c>
      <c r="D8" s="18">
        <f>D6*D7</f>
        <v>15865602920.904829</v>
      </c>
      <c r="E8" s="18">
        <f>E6*E7</f>
        <v>17700055078.250717</v>
      </c>
      <c r="F8" s="18">
        <f>F6*F7</f>
        <v>19746614820.43707</v>
      </c>
    </row>
    <row r="9" spans="1:6" x14ac:dyDescent="0.25">
      <c r="A9" t="s">
        <v>45</v>
      </c>
      <c r="B9" s="18">
        <f>B8*(1-Assumptions!B8)</f>
        <v>10554021459.653997</v>
      </c>
      <c r="C9" s="18">
        <f>C8*(1-Assumptions!B8)</f>
        <v>11774324749.220562</v>
      </c>
      <c r="D9" s="18">
        <f>D8*(1-Assumptions!B8)</f>
        <v>13135724977.448816</v>
      </c>
      <c r="E9" s="18">
        <f>E8*(1-Assumptions!B8)</f>
        <v>14654536405.12124</v>
      </c>
      <c r="F9" s="18">
        <f>F8*(1-Assumptions!B8)</f>
        <v>16348959621.011564</v>
      </c>
    </row>
    <row r="10" spans="1:6" x14ac:dyDescent="0.25">
      <c r="A10" t="s">
        <v>46</v>
      </c>
      <c r="B10" s="18">
        <f>B6*Assumptions!B9</f>
        <v>394216292.0494009</v>
      </c>
      <c r="C10" s="18">
        <f>C6*Assumptions!B9</f>
        <v>439797347.55773306</v>
      </c>
      <c r="D10" s="18">
        <f>D6*Assumptions!B9</f>
        <v>490648689.10739726</v>
      </c>
      <c r="E10" s="18">
        <f>E6*Assumptions!B9</f>
        <v>547379690.8045369</v>
      </c>
      <c r="F10" s="18">
        <f>F6*Assumptions!B9</f>
        <v>610670185.3221219</v>
      </c>
    </row>
    <row r="11" spans="1:6" x14ac:dyDescent="0.25">
      <c r="A11" t="s">
        <v>47</v>
      </c>
      <c r="B11" s="18">
        <f>-B6*Assumptions!B10</f>
        <v>-666953785.5058801</v>
      </c>
      <c r="C11" s="18">
        <f>-C6*Assumptions!B10</f>
        <v>-744069973.0703102</v>
      </c>
      <c r="D11" s="18">
        <f>-D6*Assumptions!B10</f>
        <v>-830102680.0603878</v>
      </c>
      <c r="E11" s="18">
        <f>-E6*Assumptions!B10</f>
        <v>-926082874.437302</v>
      </c>
      <c r="F11" s="18">
        <f>-F6*Assumptions!B10</f>
        <v>-1033160729.3011813</v>
      </c>
    </row>
    <row r="12" spans="1:6" x14ac:dyDescent="0.25">
      <c r="A12" t="s">
        <v>48</v>
      </c>
      <c r="B12" s="18">
        <f>-(B6-Assumptions!B29)*Assumptions!B11</f>
        <v>6463029233.42495</v>
      </c>
      <c r="C12" s="18">
        <f>-(C6-B6)*Assumptions!B11</f>
        <v>7210313656.169708</v>
      </c>
      <c r="D12" s="18">
        <f>-(D6-C6)*Assumptions!B11</f>
        <v>8044002454.9907675</v>
      </c>
      <c r="E12" s="18">
        <f>-(E6-D6)*Assumptions!B11</f>
        <v>8974086091.321428</v>
      </c>
      <c r="F12" s="18">
        <f>-(F6-E6)*Assumptions!B11</f>
        <v>10011710168.547068</v>
      </c>
    </row>
    <row r="13" spans="1:6" x14ac:dyDescent="0.25">
      <c r="A13" s="19" t="s">
        <v>49</v>
      </c>
      <c r="B13" s="20">
        <f>B9+B10+B11+B12</f>
        <v>16744313199.622467</v>
      </c>
      <c r="C13" s="20">
        <f>C9+C10+C11+C12</f>
        <v>18680365779.877693</v>
      </c>
      <c r="D13" s="20">
        <f>D9+D10+D11+D12</f>
        <v>20840273441.48659</v>
      </c>
      <c r="E13" s="20">
        <f>E9+E10+E11+E12</f>
        <v>23249919312.809906</v>
      </c>
      <c r="F13" s="20">
        <f>F9+F10+F11+F12</f>
        <v>25938179245.579575</v>
      </c>
    </row>
    <row r="14" spans="1:6" x14ac:dyDescent="0.25">
      <c r="A14" t="s">
        <v>50</v>
      </c>
      <c r="B14" s="21">
        <f>1/(1+Assumptions!$B$26)^(1-0.5*Assumptions!$B$32)</f>
        <v>0.963377183342245</v>
      </c>
      <c r="C14" s="21">
        <f>1/(1+Assumptions!$B$26)^(2-0.5*Assumptions!$B$32)</f>
        <v>0.8941061224805574</v>
      </c>
      <c r="D14" s="21">
        <f>1/(1+Assumptions!$B$26)^(3-0.5*Assumptions!$B$32)</f>
        <v>0.8298159558686758</v>
      </c>
      <c r="E14" s="21">
        <f>1/(1+Assumptions!$B$26)^(4-0.5*Assumptions!$B$32)</f>
        <v>0.7701485352810765</v>
      </c>
      <c r="F14" s="21">
        <f>1/(1+Assumptions!$B$26)^(5-0.5*Assumptions!$B$32)</f>
        <v>0.7147714649264402</v>
      </c>
    </row>
    <row r="15" spans="1:6" x14ac:dyDescent="0.25">
      <c r="A15" s="19" t="s">
        <v>51</v>
      </c>
      <c r="B15" s="20">
        <f>B13*B14</f>
        <v>16131089287.252666</v>
      </c>
      <c r="C15" s="20">
        <f>C13*C14</f>
        <v>16702229413.96494</v>
      </c>
      <c r="D15" s="20">
        <f>D13*D14</f>
        <v>17293591426.411774</v>
      </c>
      <c r="E15" s="20">
        <f>E13*E14</f>
        <v>17905891304.16376</v>
      </c>
      <c r="F15" s="20">
        <f>F13*F14</f>
        <v>18539870376.8875</v>
      </c>
    </row>
    <row r="17" spans="1:2" x14ac:dyDescent="0.25">
      <c r="A17" s="22" t="s">
        <v>52</v>
      </c>
      <c r="B17" s="23">
        <f>SUM(B15:F15)</f>
        <v>86572671808.68063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25938179245.579575</v>
      </c>
    </row>
    <row r="5" spans="1:2" x14ac:dyDescent="0.25">
      <c r="A5" t="s">
        <v>56</v>
      </c>
      <c r="B5" s="18">
        <f>IF(Assumptions!$B$33=0,B4,B4-Forecast!F11-Forecast!F10-Forecast!F12)</f>
        <v>16854556265.923788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0.22195073014866032</v>
      </c>
    </row>
    <row r="7" spans="1:2" x14ac:dyDescent="0.25">
      <c r="A7" t="s">
        <v>58</v>
      </c>
      <c r="B7" s="18">
        <f>-MAX(Forecast!F9,0)*B6</f>
        <v>-3740881069.5534625</v>
      </c>
    </row>
    <row r="8" spans="1:2" x14ac:dyDescent="0.25">
      <c r="A8" t="s">
        <v>59</v>
      </c>
      <c r="B8" s="18">
        <f>IF(OR(Assumptions!$B$33=0,Assumptions!B12&lt;=0),B5,MAX(B5+B7,0))</f>
        <v>13113675196.370325</v>
      </c>
    </row>
    <row r="9" spans="1:2" x14ac:dyDescent="0.25">
      <c r="A9" t="s">
        <v>60</v>
      </c>
      <c r="B9" s="18">
        <f>B8*(1+Assumptions!B12)/(Assumptions!B26-Assumptions!B12)</f>
        <v>256149841329.70007</v>
      </c>
    </row>
    <row r="10" spans="1:2" x14ac:dyDescent="0.25">
      <c r="A10" t="s">
        <v>61</v>
      </c>
      <c r="B10" s="18">
        <f>B9/(1+Assumptions!B26)^(5-0.5*Assumptions!B32)</f>
        <v>183088597327.90494</v>
      </c>
    </row>
    <row r="11" spans="1:2" x14ac:dyDescent="0.25">
      <c r="A11" t="s">
        <v>62</v>
      </c>
      <c r="B11" s="18">
        <f>Forecast!B17+B10</f>
        <v>269661269136.58557</v>
      </c>
    </row>
    <row r="12" spans="1:2" x14ac:dyDescent="0.25">
      <c r="A12" t="s">
        <v>63</v>
      </c>
      <c r="B12" s="18">
        <f>-Assumptions!B30</f>
        <v>25358000000</v>
      </c>
    </row>
    <row r="13" spans="1:2" x14ac:dyDescent="0.25">
      <c r="A13" t="s">
        <v>64</v>
      </c>
      <c r="B13" s="18">
        <f>B11+B12</f>
        <v>295019269136.5856</v>
      </c>
    </row>
    <row r="14" spans="1:2" x14ac:dyDescent="0.25">
      <c r="A14" s="19" t="s">
        <v>65</v>
      </c>
      <c r="B14" s="24">
        <f>B13/Assumptions!B31</f>
        <v>734.7927002156553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20357285005.75919</v>
      </c>
    </row>
    <row r="18" spans="1:2" x14ac:dyDescent="0.25">
      <c r="A18" t="s">
        <v>60</v>
      </c>
      <c r="B18" s="18">
        <f>B17*Assumptions!B13</f>
        <v>161791789962.26794</v>
      </c>
    </row>
    <row r="19" spans="1:2" x14ac:dyDescent="0.25">
      <c r="A19" t="s">
        <v>61</v>
      </c>
      <c r="B19" s="18">
        <f>B18/(1+Assumptions!B26)^(5-0.5*Assumptions!B32)</f>
        <v>115644154724.40118</v>
      </c>
    </row>
    <row r="20" spans="1:2" x14ac:dyDescent="0.25">
      <c r="A20" t="s">
        <v>62</v>
      </c>
      <c r="B20" s="18">
        <f>Forecast!B17+B19</f>
        <v>202216826533.08182</v>
      </c>
    </row>
    <row r="21" spans="1:2" x14ac:dyDescent="0.25">
      <c r="A21" t="s">
        <v>63</v>
      </c>
      <c r="B21" s="18">
        <f>-Assumptions!B30</f>
        <v>25358000000</v>
      </c>
    </row>
    <row r="22" spans="1:2" x14ac:dyDescent="0.25">
      <c r="A22" t="s">
        <v>64</v>
      </c>
      <c r="B22" s="18">
        <f>B20+B21</f>
        <v>227574826533.08182</v>
      </c>
    </row>
    <row r="23" spans="1:2" x14ac:dyDescent="0.25">
      <c r="A23" s="19" t="s">
        <v>65</v>
      </c>
      <c r="B23" s="25">
        <f>B22/Assumptions!B31</f>
        <v>566.8115231210008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340.64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734.7927002156553</v>
      </c>
    </row>
    <row r="29" spans="1:2" x14ac:dyDescent="0.25">
      <c r="A29" s="19" t="s">
        <v>73</v>
      </c>
      <c r="B29" s="12">
        <f>B28/B26-1</f>
        <v>1.1570945872934923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0.057475</v>
      </c>
      <c r="B5" s="31">
        <v>965.7071966830325</v>
      </c>
      <c r="C5" s="31">
        <v>1020.2622090044595</v>
      </c>
      <c r="D5" s="31">
        <v>1091.1700765387495</v>
      </c>
      <c r="E5" s="31">
        <v>1187.3586547251364</v>
      </c>
      <c r="F5" s="31">
        <v>1325.7004979476667</v>
      </c>
    </row>
    <row r="6" spans="1:6" x14ac:dyDescent="0.25">
      <c r="A6" s="30">
        <v>0.067475</v>
      </c>
      <c r="B6" s="31">
        <v>808.6787170226429</v>
      </c>
      <c r="C6" s="31">
        <v>836.9476575998392</v>
      </c>
      <c r="D6" s="31">
        <v>871.5450078595359</v>
      </c>
      <c r="E6" s="31">
        <v>915.0038203764489</v>
      </c>
      <c r="F6" s="31">
        <v>971.417149310956</v>
      </c>
    </row>
    <row r="7" spans="1:6" x14ac:dyDescent="0.25">
      <c r="A7" s="30">
        <v>0.077475</v>
      </c>
      <c r="B7" s="31">
        <v>701.345708576594</v>
      </c>
      <c r="C7" s="31">
        <v>716.7312985126829</v>
      </c>
      <c r="D7" s="32">
        <v>734.795048720182</v>
      </c>
      <c r="E7" s="31">
        <v>756.383139379632</v>
      </c>
      <c r="F7" s="31">
        <v>782.74018748407</v>
      </c>
    </row>
    <row r="8" spans="1:6" x14ac:dyDescent="0.25">
      <c r="A8" s="30">
        <v>0.087475</v>
      </c>
      <c r="B8" s="31">
        <v>623.1681969790851</v>
      </c>
      <c r="C8" s="31">
        <v>631.5954012057686</v>
      </c>
      <c r="D8" s="31">
        <v>641.1669825958098</v>
      </c>
      <c r="E8" s="31">
        <v>652.1816041757488</v>
      </c>
      <c r="F8" s="31">
        <v>665.0517595682335</v>
      </c>
    </row>
    <row r="9" spans="1:6" x14ac:dyDescent="0.25">
      <c r="A9" s="30">
        <v>0.097475</v>
      </c>
      <c r="B9" s="31">
        <v>563.5661106615388</v>
      </c>
      <c r="C9" s="31">
        <v>567.9854654806641</v>
      </c>
      <c r="D9" s="31">
        <v>572.8454147079308</v>
      </c>
      <c r="E9" s="31">
        <v>578.243904488165</v>
      </c>
      <c r="F9" s="31">
        <v>584.3102362746602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59783000000</v>
      </c>
      <c r="C5" s="18">
        <v>56010000000</v>
      </c>
      <c r="D5" s="18">
        <v>49826000000</v>
      </c>
      <c r="E5" s="18">
        <v>43055000000</v>
      </c>
      <c r="F5" s="8" t="s">
        <v>84</v>
      </c>
    </row>
    <row r="6" spans="1:6" x14ac:dyDescent="0.25">
      <c r="A6" t="s">
        <v>44</v>
      </c>
      <c r="B6" s="18">
        <v>13044000000</v>
      </c>
      <c r="C6" s="18">
        <v>11455000000</v>
      </c>
      <c r="D6" s="18">
        <v>9526000000</v>
      </c>
      <c r="E6" s="18">
        <v>6485000000</v>
      </c>
      <c r="F6" s="8" t="s">
        <v>85</v>
      </c>
    </row>
    <row r="7" spans="1:6" x14ac:dyDescent="0.25">
      <c r="A7" t="s">
        <v>86</v>
      </c>
      <c r="B7" s="18">
        <v>301000000</v>
      </c>
      <c r="C7" s="18">
        <v>323000000</v>
      </c>
      <c r="D7" s="18">
        <v>310000000</v>
      </c>
      <c r="E7" s="18">
        <v>285000000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-4112000000</v>
      </c>
      <c r="C9" s="18">
        <v>-5782000000</v>
      </c>
      <c r="D9" s="18">
        <v>-2263000000</v>
      </c>
      <c r="E9" s="18">
        <v>-3427000000</v>
      </c>
      <c r="F9" s="8" t="s">
        <v>90</v>
      </c>
    </row>
    <row r="10" spans="1:6" x14ac:dyDescent="0.25">
      <c r="A10" t="s">
        <v>91</v>
      </c>
      <c r="B10" s="18">
        <v>17227000000</v>
      </c>
      <c r="C10" s="18">
        <v>15179000000</v>
      </c>
      <c r="D10" s="18">
        <v>14495000000</v>
      </c>
      <c r="E10" s="18">
        <v>14877000000</v>
      </c>
      <c r="F10" s="8" t="s">
        <v>92</v>
      </c>
    </row>
    <row r="11" spans="1:6" x14ac:dyDescent="0.25">
      <c r="A11" t="s">
        <v>93</v>
      </c>
      <c r="B11" s="18">
        <v>42585000000</v>
      </c>
      <c r="C11" s="18">
        <v>39185000000</v>
      </c>
      <c r="D11" s="18">
        <v>33787000000</v>
      </c>
      <c r="E11" s="18">
        <v>25785000000</v>
      </c>
      <c r="F11" s="8" t="s">
        <v>94</v>
      </c>
    </row>
    <row r="12" spans="1:6" x14ac:dyDescent="0.25">
      <c r="A12" t="s">
        <v>32</v>
      </c>
      <c r="B12" s="34">
        <v>401500000</v>
      </c>
      <c r="C12" s="34">
        <v>411905820</v>
      </c>
      <c r="D12" s="34">
        <v>414200000</v>
      </c>
      <c r="E12" s="34">
        <v>423500000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54" customHeight="1" spans="1:6" x14ac:dyDescent="0.25">
      <c r="A17" s="35" t="s">
        <v>98</v>
      </c>
      <c r="B17" s="35"/>
      <c r="C17" s="35"/>
      <c r="D17" s="35"/>
      <c r="E17" s="35"/>
      <c r="F17" s="35"/>
    </row>
    <row r="18" ht="54" customHeight="1" spans="1:6" x14ac:dyDescent="0.25">
      <c r="A18" s="35" t="s">
        <v>99</v>
      </c>
      <c r="B18" s="35"/>
      <c r="C18" s="35"/>
      <c r="D18" s="35"/>
      <c r="E18" s="35"/>
      <c r="F18" s="35"/>
    </row>
    <row r="20" spans="1:1" x14ac:dyDescent="0.25">
      <c r="A20" s="36" t="s">
        <v>100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2026-09-19T00:06:33Z</dcterms:modified>
</cp:coreProperties>
</file>