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<sst xmlns="http://schemas.openxmlformats.org/spreadsheetml/2006/main" count="113" uniqueCount="101">
  <si>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Crown Castle Inc. (CCI)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</si>
  <si>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</si>
  <si>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</si>
  <si>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</si>
  <si>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</si>
  <si>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</si>
  <si>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</si>
  <si>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</si>
  <si>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</si>
  <si>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</si>
  <si>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</si>
  <si>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</si>
  <si>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</si>
  <si>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</si>
  <si>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</si>
  <si>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</si>
  <si>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</si>
  <si>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</si>
  <si>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</si>
  <si>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</si>
  <si>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</si>
  <si>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</si>
  <si>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</si>
  <si>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</si>
  <si>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</si>
  <si>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</si>
  <si>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</si>
  <si>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</si>
  <si>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</si>
  <si>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</si>
  <si>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</si>
  <si>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</si>
  <si>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</si>
  <si>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</si>
  <si>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</si>
  <si>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</si>
  <si>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</si>
  <si>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</si>
  <si>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</si>
  <si>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</si>
  <si>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</si>
  <si>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</si>
  <si>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</si>
  <si>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</si>
  <si>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</si>
  <si>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</si>
  <si>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</si>
  <si>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</si>
  <si>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</si>
  <si>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</si>
  <si>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</si>
  <si>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</si>
  <si>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</si>
  <si>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</si>
  <si>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</si>
  <si>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</si>
  <si>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</si>
  <si>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</si>
  <si>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</si>
  <si>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</si>
  <si>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</si>
  <si>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</si>
  <si>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</si>
  <si>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</si>
  <si>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</si>
  <si>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</si>
  <si>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</si>
  <si>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</si>
  <si>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</si>
  <si>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</si>
  <si>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</si>
  <si>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</si>
  <si>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</si>
  <si>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</si>
  <si>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</si>
  <si>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</si>
  <si>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</si>
  <si>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</si>
  <si>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</si>
  <si>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</si>
  <si>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</si>
  <si>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</si>
  <si>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</si>
  <si>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</si>
  <si>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</si>
  <si>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</si>
  <si>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</si>
  <si>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</si>
  <si>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</si>
  <si>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</si>
  <si>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</si>
  <si>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</si>
  <si>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</si>
  <si>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</si>
  <si>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</si>
  <si>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</si>
  <si>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</si>
  <si>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</si>
  <si>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8.02% of revenue against depreciation of 18.44%. A business cannot depreciate more than it invests indefinitely. Capex has been set to 18.44% of revenue so the forecast is not handed free growth. Override it if the reported figure is right.</t>
  </si>
  <si>
    <t>Current EV/EBITDA of 22.1x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</si>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</sst>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-0.15173892561897784</v>
      </c>
    </row>
    <row r="7" spans="1:2" x14ac:dyDescent="0.25">
      <c r="A7" t="s">
        <v>5</v>
      </c>
      <c r="B7" s="6">
        <v>0.44775695517360076</v>
      </c>
    </row>
    <row r="8" spans="1:2" x14ac:dyDescent="0.25">
      <c r="A8" t="s">
        <v>6</v>
      </c>
      <c r="B8" s="6">
        <v>0.014776359037276018</v>
      </c>
    </row>
    <row r="9" spans="1:2" x14ac:dyDescent="0.25">
      <c r="A9" t="s">
        <v>7</v>
      </c>
      <c r="B9" s="6">
        <v>0.1843580836098806</v>
      </c>
    </row>
    <row r="10" spans="1:2" x14ac:dyDescent="0.25">
      <c r="A10" t="s">
        <v>8</v>
      </c>
      <c r="B10" s="6">
        <v>0.1843580836098806</v>
      </c>
    </row>
    <row r="11" spans="1:2" x14ac:dyDescent="0.25">
      <c r="A11" t="s">
        <v>9</v>
      </c>
      <c r="B11" s="6">
        <v>-0.1683673469387755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0.08634052666246118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0.9792299999999999</v>
      </c>
      <c r="C19" s="8" t="s">
        <v>19</v>
      </c>
    </row>
    <row r="20" spans="1:2" x14ac:dyDescent="0.25">
      <c r="A20" t="s">
        <v>20</v>
      </c>
      <c r="B20" s="10">
        <f>B17+B19*B18</f>
        <v>0.10383765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31927218176</v>
      </c>
    </row>
    <row r="23" spans="1:2" x14ac:dyDescent="0.25">
      <c r="A23" t="s">
        <v>24</v>
      </c>
      <c r="B23" s="11">
        <v>29566000000</v>
      </c>
    </row>
    <row r="24" spans="1:2" x14ac:dyDescent="0.25">
      <c r="A24" t="s">
        <v>25</v>
      </c>
      <c r="B24" s="10">
        <f>B22/(B22+B23)</f>
        <v>0.5191990128833552</v>
      </c>
    </row>
    <row r="25" spans="1:2" x14ac:dyDescent="0.25">
      <c r="A25" t="s">
        <v>26</v>
      </c>
      <c r="B25" s="10">
        <f>1-B24</f>
        <v>0.48080098711664476</v>
      </c>
    </row>
    <row r="26" spans="1:2" x14ac:dyDescent="0.25">
      <c r="A26" t="s">
        <v>27</v>
      </c>
      <c r="B26" s="12">
        <f>B24*B20+B25*B21*(1-B8)</f>
        <v>0.07758775640542184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4264000000</v>
      </c>
      <c r="C29" s="8" t="s">
        <v>30</v>
      </c>
    </row>
    <row r="30" spans="1:2" x14ac:dyDescent="0.25">
      <c r="A30" t="s">
        <v>31</v>
      </c>
      <c r="B30" s="11">
        <v>29467000000</v>
      </c>
    </row>
    <row r="31" spans="1:2" x14ac:dyDescent="0.25">
      <c r="A31" t="s">
        <v>32</v>
      </c>
      <c r="B31" s="13">
        <v>437000000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-0.15173892561897784</v>
      </c>
      <c r="C5" s="10">
        <f>Assumptions!B6</f>
        <v>-0.15173892561897784</v>
      </c>
      <c r="D5" s="10">
        <f>Assumptions!B6</f>
        <v>-0.15173892561897784</v>
      </c>
      <c r="E5" s="10">
        <f>Assumptions!B6</f>
        <v>-0.15173892561897784</v>
      </c>
      <c r="F5" s="10">
        <f>Assumptions!B6</f>
        <v>-0.15173892561897784</v>
      </c>
    </row>
    <row r="6" spans="1:6" x14ac:dyDescent="0.25">
      <c r="A6" t="s">
        <v>43</v>
      </c>
      <c r="B6" s="18">
        <f>Assumptions!B29*(1+B5)</f>
        <v>3616985221.1606784</v>
      </c>
      <c r="C6" s="18">
        <f>B6*(1+C5)</f>
        <v>3068147769.722036</v>
      </c>
      <c r="D6" s="18">
        <f>C6*(1+D5)</f>
        <v>2602590323.5041513</v>
      </c>
      <c r="E6" s="18">
        <f>D6*(1+E5)</f>
        <v>2207676063.9892836</v>
      </c>
      <c r="F6" s="18">
        <f>E6*(1+F5)</f>
        <v>1872685669.924816</v>
      </c>
    </row>
    <row r="7" spans="1:6" x14ac:dyDescent="0.25">
      <c r="A7" t="s">
        <v>5</v>
      </c>
      <c r="B7" s="10">
        <f>Assumptions!B7</f>
        <v>0.44775695517360076</v>
      </c>
      <c r="C7" s="10">
        <f>Assumptions!B7</f>
        <v>0.44775695517360076</v>
      </c>
      <c r="D7" s="10">
        <f>Assumptions!B7</f>
        <v>0.44775695517360076</v>
      </c>
      <c r="E7" s="10">
        <f>Assumptions!B7</f>
        <v>0.44775695517360076</v>
      </c>
      <c r="F7" s="10">
        <f>Assumptions!B7</f>
        <v>0.44775695517360076</v>
      </c>
    </row>
    <row r="8" spans="1:6" x14ac:dyDescent="0.25">
      <c r="A8" t="s">
        <v>44</v>
      </c>
      <c r="B8" s="18">
        <f>B6*B7</f>
        <v>1619530289.5348184</v>
      </c>
      <c r="C8" s="18">
        <f>C6*C7</f>
        <v>1373784503.3934128</v>
      </c>
      <c r="D8" s="18">
        <f>D6*D7</f>
        <v>1165327918.8164954</v>
      </c>
      <c r="E8" s="18">
        <f>E6*E7</f>
        <v>988502312.421481</v>
      </c>
      <c r="F8" s="18">
        <f>F6*F7</f>
        <v>838508033.5627702</v>
      </c>
    </row>
    <row r="9" spans="1:6" x14ac:dyDescent="0.25">
      <c r="A9" t="s">
        <v>45</v>
      </c>
      <c r="B9" s="18">
        <f>B8*(1-Assumptions!B8)</f>
        <v>1595599528.5049083</v>
      </c>
      <c r="C9" s="18">
        <f>C8*(1-Assumptions!B8)</f>
        <v>1353484970.331426</v>
      </c>
      <c r="D9" s="18">
        <f>D8*(1-Assumptions!B8)</f>
        <v>1148108615.0919013</v>
      </c>
      <c r="E9" s="18">
        <f>E8*(1-Assumptions!B8)</f>
        <v>973895847.3439636</v>
      </c>
      <c r="F9" s="18">
        <f>F8*(1-Assumptions!B8)</f>
        <v>826117937.8032064</v>
      </c>
    </row>
    <row r="10" spans="1:6" x14ac:dyDescent="0.25">
      <c r="A10" t="s">
        <v>46</v>
      </c>
      <c r="B10" s="18">
        <f>B6*Assumptions!B9</f>
        <v>666820463.8184428</v>
      </c>
      <c r="C10" s="18">
        <f>C6*Assumptions!B9</f>
        <v>565637843.0578837</v>
      </c>
      <c r="D10" s="18">
        <f>D6*Assumptions!B9</f>
        <v>479808564.46284455</v>
      </c>
      <c r="E10" s="18">
        <f>E6*Assumptions!B9</f>
        <v>407002928.38846844</v>
      </c>
      <c r="F10" s="18">
        <f>F6*Assumptions!B9</f>
        <v>345244741.3110245</v>
      </c>
    </row>
    <row r="11" spans="1:6" x14ac:dyDescent="0.25">
      <c r="A11" t="s">
        <v>47</v>
      </c>
      <c r="B11" s="18">
        <f>-B6*Assumptions!B10</f>
        <v>-666820463.8184428</v>
      </c>
      <c r="C11" s="18">
        <f>-C6*Assumptions!B10</f>
        <v>-565637843.0578837</v>
      </c>
      <c r="D11" s="18">
        <f>-D6*Assumptions!B10</f>
        <v>-479808564.46284455</v>
      </c>
      <c r="E11" s="18">
        <f>-E6*Assumptions!B10</f>
        <v>-407002928.38846844</v>
      </c>
      <c r="F11" s="18">
        <f>-F6*Assumptions!B10</f>
        <v>-345244741.3110245</v>
      </c>
    </row>
    <row r="12" spans="1:6" x14ac:dyDescent="0.25">
      <c r="A12" t="s">
        <v>48</v>
      </c>
      <c r="B12" s="18">
        <f>-(B6-Assumptions!B29)*Assumptions!B11</f>
        <v>-108936161.74335517</v>
      </c>
      <c r="C12" s="18">
        <f>-(C6-B6)*Assumptions!B11</f>
        <v>-92406305.59936327</v>
      </c>
      <c r="D12" s="18">
        <f>-(D6-C6)*Assumptions!B11</f>
        <v>-78384672.06729688</v>
      </c>
      <c r="E12" s="18">
        <f>-(E6-D6)*Assumptions!B11</f>
        <v>-66490666.14280937</v>
      </c>
      <c r="F12" s="18">
        <f>-(F6-E6)*Assumptions!B11</f>
        <v>-56401443.89860935</v>
      </c>
    </row>
    <row r="13" spans="1:6" x14ac:dyDescent="0.25">
      <c r="A13" s="19" t="s">
        <v>49</v>
      </c>
      <c r="B13" s="20">
        <f>B9+B10+B11+B12</f>
        <v>1486663366.7615528</v>
      </c>
      <c r="C13" s="20">
        <f>C9+C10+C11+C12</f>
        <v>1261078664.7320626</v>
      </c>
      <c r="D13" s="20">
        <f>D9+D10+D11+D12</f>
        <v>1069723943.0246044</v>
      </c>
      <c r="E13" s="20">
        <f>E9+E10+E11+E12</f>
        <v>907405181.2011542</v>
      </c>
      <c r="F13" s="20">
        <f>F9+F10+F11+F12</f>
        <v>769716493.904597</v>
      </c>
    </row>
    <row r="14" spans="1:6" x14ac:dyDescent="0.25">
      <c r="A14" t="s">
        <v>50</v>
      </c>
      <c r="B14" s="21">
        <f>1/(1+Assumptions!$B$26)^(1-0.5*Assumptions!$B$32)</f>
        <v>0.963326873698472</v>
      </c>
      <c r="C14" s="21">
        <f>1/(1+Assumptions!$B$26)^(2-0.5*Assumptions!$B$32)</f>
        <v>0.8939660533188525</v>
      </c>
      <c r="D14" s="21">
        <f>1/(1+Assumptions!$B$26)^(3-0.5*Assumptions!$B$32)</f>
        <v>0.8295993045623605</v>
      </c>
      <c r="E14" s="21">
        <f>1/(1+Assumptions!$B$26)^(4-0.5*Assumptions!$B$32)</f>
        <v>0.7698670476079905</v>
      </c>
      <c r="F14" s="21">
        <f>1/(1+Assumptions!$B$26)^(5-0.5*Assumptions!$B$32)</f>
        <v>0.7144355928616756</v>
      </c>
    </row>
    <row r="15" spans="1:6" x14ac:dyDescent="0.25">
      <c r="A15" s="19" t="s">
        <v>51</v>
      </c>
      <c r="B15" s="20">
        <f>B13*B14</f>
        <v>1432142773.3444517</v>
      </c>
      <c r="C15" s="20">
        <f>C13*C14</f>
        <v>1127361516.8351305</v>
      </c>
      <c r="D15" s="20">
        <f>D13*D14</f>
        <v>887442239.206918</v>
      </c>
      <c r="E15" s="20">
        <f>E13*E14</f>
        <v>698581347.8355262</v>
      </c>
      <c r="F15" s="20">
        <f>F13*F14</f>
        <v>549912859.6581411</v>
      </c>
    </row>
    <row r="17" spans="1:2" x14ac:dyDescent="0.25">
      <c r="A17" s="22" t="s">
        <v>52</v>
      </c>
      <c r="B17" s="23">
        <f>SUM(B15:F15)</f>
        <v>4695440736.880168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769716493.904597</v>
      </c>
    </row>
    <row r="5" spans="1:2" x14ac:dyDescent="0.25">
      <c r="A5" t="s">
        <v>56</v>
      </c>
      <c r="B5" s="18">
        <f>IF(Assumptions!$B$33=0,B4,B4-Forecast!F11-Forecast!F10-Forecast!F12)</f>
        <v>826117937.8032064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0.28955116405225045</v>
      </c>
    </row>
    <row r="7" spans="1:2" x14ac:dyDescent="0.25">
      <c r="A7" t="s">
        <v>58</v>
      </c>
      <c r="B7" s="18">
        <f>-MAX(Forecast!F9,0)*B6</f>
        <v>-239203410.53536308</v>
      </c>
    </row>
    <row r="8" spans="1:2" x14ac:dyDescent="0.25">
      <c r="A8" t="s">
        <v>59</v>
      </c>
      <c r="B8" s="18">
        <f>IF(OR(Assumptions!$B$33=0,Assumptions!B12&lt;=0),B5,MAX(B5+B7,0))</f>
        <v>586914527.2678434</v>
      </c>
    </row>
    <row r="9" spans="1:2" x14ac:dyDescent="0.25">
      <c r="A9" t="s">
        <v>60</v>
      </c>
      <c r="B9" s="18">
        <f>B8*(1+Assumptions!B12)/(Assumptions!B26-Assumptions!B12)</f>
        <v>11439685424.334156</v>
      </c>
    </row>
    <row r="10" spans="1:2" x14ac:dyDescent="0.25">
      <c r="A10" t="s">
        <v>61</v>
      </c>
      <c r="B10" s="18">
        <f>B9/(1+Assumptions!B26)^(5-0.5*Assumptions!B32)</f>
        <v>8172918438.285241</v>
      </c>
    </row>
    <row r="11" spans="1:2" x14ac:dyDescent="0.25">
      <c r="A11" t="s">
        <v>62</v>
      </c>
      <c r="B11" s="18">
        <f>Forecast!B17+B10</f>
        <v>12868359175.16541</v>
      </c>
    </row>
    <row r="12" spans="1:2" x14ac:dyDescent="0.25">
      <c r="A12" t="s">
        <v>63</v>
      </c>
      <c r="B12" s="18">
        <f>-Assumptions!B30</f>
        <v>-29467000000</v>
      </c>
    </row>
    <row r="13" spans="1:2" x14ac:dyDescent="0.25">
      <c r="A13" t="s">
        <v>64</v>
      </c>
      <c r="B13" s="18">
        <f>B11+B12</f>
        <v>-16598640824.83459</v>
      </c>
    </row>
    <row r="14" spans="1:2" x14ac:dyDescent="0.25">
      <c r="A14" s="19" t="s">
        <v>65</v>
      </c>
      <c r="B14" s="24">
        <f>B13/Assumptions!B31</f>
        <v>-37.98315978223018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1183752774.8737948</v>
      </c>
    </row>
    <row r="18" spans="1:2" x14ac:dyDescent="0.25">
      <c r="A18" t="s">
        <v>60</v>
      </c>
      <c r="B18" s="18">
        <f>B17*Assumptions!B13</f>
        <v>23675055497.475895</v>
      </c>
    </row>
    <row r="19" spans="1:2" x14ac:dyDescent="0.25">
      <c r="A19" t="s">
        <v>61</v>
      </c>
      <c r="B19" s="18">
        <f>B18/(1+Assumptions!B26)^(5-0.5*Assumptions!B32)</f>
        <v>16914302310.372263</v>
      </c>
    </row>
    <row r="20" spans="1:2" x14ac:dyDescent="0.25">
      <c r="A20" t="s">
        <v>62</v>
      </c>
      <c r="B20" s="18">
        <f>Forecast!B17+B19</f>
        <v>21609743047.25243</v>
      </c>
    </row>
    <row r="21" spans="1:2" x14ac:dyDescent="0.25">
      <c r="A21" t="s">
        <v>63</v>
      </c>
      <c r="B21" s="18">
        <f>-Assumptions!B30</f>
        <v>-29467000000</v>
      </c>
    </row>
    <row r="22" spans="1:2" x14ac:dyDescent="0.25">
      <c r="A22" t="s">
        <v>64</v>
      </c>
      <c r="B22" s="18">
        <f>B20+B21</f>
        <v>-7857256952.74757</v>
      </c>
    </row>
    <row r="23" spans="1:2" x14ac:dyDescent="0.25">
      <c r="A23" s="19" t="s">
        <v>65</v>
      </c>
      <c r="B23" s="25">
        <f>B22/Assumptions!B31</f>
        <v>-17.979993026882312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73.06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-37.98315978223018</v>
      </c>
    </row>
    <row r="29" spans="1:2" x14ac:dyDescent="0.25">
      <c r="A29" s="19" t="s">
        <v>73</v>
      </c>
      <c r="B29" s="12">
        <f>B28/B26-1</f>
        <v>-1.519889950482209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0.057588</v>
      </c>
      <c r="B5" s="31">
        <v>-27.328852594769224</v>
      </c>
      <c r="C5" s="31">
        <v>-25.627364365694113</v>
      </c>
      <c r="D5" s="31">
        <v>-23.429866665398666</v>
      </c>
      <c r="E5" s="31">
        <v>-20.466671873602152</v>
      </c>
      <c r="F5" s="31">
        <v>-16.229303968854428</v>
      </c>
    </row>
    <row r="6" spans="1:6" x14ac:dyDescent="0.25">
      <c r="A6" s="30">
        <v>0.067588</v>
      </c>
      <c r="B6" s="31">
        <v>-34.017192946187514</v>
      </c>
      <c r="C6" s="31">
        <v>-33.28313149059038</v>
      </c>
      <c r="D6" s="31">
        <v>-32.39585849678561</v>
      </c>
      <c r="E6" s="31">
        <v>-31.29423282735928</v>
      </c>
      <c r="F6" s="31">
        <v>-29.87958963223396</v>
      </c>
    </row>
    <row r="7" spans="1:6" x14ac:dyDescent="0.25">
      <c r="A7" s="30">
        <v>0.077588</v>
      </c>
      <c r="B7" s="31">
        <v>-38.58794286067992</v>
      </c>
      <c r="C7" s="31">
        <v>-38.305065821006366</v>
      </c>
      <c r="D7" s="32">
        <v>-37.983270376449276</v>
      </c>
      <c r="E7" s="31">
        <v>-37.61028923119345</v>
      </c>
      <c r="F7" s="31">
        <v>-37.16809417282033</v>
      </c>
    </row>
    <row r="8" spans="1:6" x14ac:dyDescent="0.25">
      <c r="A8" s="30">
        <v>0.087588</v>
      </c>
      <c r="B8" s="31">
        <v>-41.87068998838193</v>
      </c>
      <c r="C8" s="31">
        <v>-41.79673011177634</v>
      </c>
      <c r="D8" s="31">
        <v>-41.722770235170735</v>
      </c>
      <c r="E8" s="31">
        <v>-41.64881035856513</v>
      </c>
      <c r="F8" s="31">
        <v>-41.57485048195954</v>
      </c>
    </row>
    <row r="9" spans="1:6" x14ac:dyDescent="0.25">
      <c r="A9" s="30">
        <v>0.097588</v>
      </c>
      <c r="B9" s="31">
        <v>-44.144897964794865</v>
      </c>
      <c r="C9" s="31">
        <v>-44.081195369512145</v>
      </c>
      <c r="D9" s="31">
        <v>-44.01749277422943</v>
      </c>
      <c r="E9" s="31">
        <v>-43.95379017894672</v>
      </c>
      <c r="F9" s="31">
        <v>-43.890087583664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4264000000</v>
      </c>
      <c r="C5" s="18">
        <v>4460000000</v>
      </c>
      <c r="D5" s="18">
        <v>4734000000</v>
      </c>
      <c r="E5" s="18">
        <v>6986000000</v>
      </c>
      <c r="F5" s="8" t="s">
        <v>84</v>
      </c>
    </row>
    <row r="6" spans="1:6" x14ac:dyDescent="0.25">
      <c r="A6" t="s">
        <v>44</v>
      </c>
      <c r="B6" s="18">
        <v>2086000000</v>
      </c>
      <c r="C6" s="18">
        <v>2199000000</v>
      </c>
      <c r="D6" s="18">
        <v>2180000000</v>
      </c>
      <c r="E6" s="18">
        <v>2433000000</v>
      </c>
      <c r="F6" s="8" t="s">
        <v>85</v>
      </c>
    </row>
    <row r="7" spans="1:6" x14ac:dyDescent="0.25">
      <c r="A7" t="s">
        <v>86</v>
      </c>
      <c r="B7" s="18">
        <v>690000000</v>
      </c>
      <c r="C7" s="18">
        <v>736000000</v>
      </c>
      <c r="D7" s="18">
        <v>787000000</v>
      </c>
      <c r="E7" s="18">
        <v>1707000000</v>
      </c>
      <c r="F7" s="8" t="s">
        <v>87</v>
      </c>
    </row>
    <row r="8" spans="1:6" x14ac:dyDescent="0.25">
      <c r="A8" t="s">
        <v>88</v>
      </c>
      <c r="B8" s="18">
        <v>182000000</v>
      </c>
      <c r="C8" s="18">
        <v>176000000</v>
      </c>
      <c r="D8" s="18">
        <v>243000000</v>
      </c>
      <c r="E8" s="18">
        <v>1310000000</v>
      </c>
      <c r="F8" s="8" t="s">
        <v>89</v>
      </c>
    </row>
    <row r="9" spans="1:6" x14ac:dyDescent="0.25">
      <c r="A9" t="s">
        <v>90</v>
      </c>
      <c r="B9" s="18">
        <v>33000000</v>
      </c>
      <c r="C9" s="18">
        <v>242000000</v>
      </c>
      <c r="D9" s="18">
        <v>254000000</v>
      </c>
      <c r="E9" s="18">
        <v>747000000</v>
      </c>
      <c r="F9" s="8" t="s">
        <v>91</v>
      </c>
    </row>
    <row r="10" spans="1:6" x14ac:dyDescent="0.25">
      <c r="A10" t="s">
        <v>92</v>
      </c>
      <c r="B10" s="18">
        <v>29566000000</v>
      </c>
      <c r="C10" s="18">
        <v>29380000000</v>
      </c>
      <c r="D10" s="18">
        <v>28814000000</v>
      </c>
      <c r="E10" s="18">
        <v>27960000000</v>
      </c>
      <c r="F10" s="8" t="s">
        <v>93</v>
      </c>
    </row>
    <row r="11" spans="1:6" x14ac:dyDescent="0.25">
      <c r="A11" t="s">
        <v>94</v>
      </c>
      <c r="B11" s="18">
        <v>99000000</v>
      </c>
      <c r="C11" s="18">
        <v>100000000</v>
      </c>
      <c r="D11" s="18">
        <v>105000000</v>
      </c>
      <c r="E11" s="18">
        <v>156000000</v>
      </c>
      <c r="F11" s="8" t="s">
        <v>95</v>
      </c>
    </row>
    <row r="12" spans="1:6" x14ac:dyDescent="0.25">
      <c r="A12" t="s">
        <v>32</v>
      </c>
      <c r="B12" s="34">
        <v>437000000</v>
      </c>
      <c r="C12" s="34">
        <v>434000000</v>
      </c>
      <c r="D12" s="34">
        <v>434000000</v>
      </c>
      <c r="E12" s="34">
        <v>434000000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2026-09-19T00:06:59Z</dcterms:modified>
</cp:coreProperties>
</file>