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<sst xmlns="http://schemas.openxmlformats.org/spreadsheetml/2006/main" count="113" uniqueCount="101">
  <si>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Carnival Corporation Ltd. (CCL)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</si>
  <si>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</si>
  <si>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</si>
  <si>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</si>
  <si>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</si>
  <si>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</si>
  <si>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</si>
  <si>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</si>
  <si>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</si>
  <si>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</si>
  <si>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</si>
  <si>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</si>
  <si>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</si>
  <si>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</si>
  <si>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</si>
  <si>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</si>
  <si>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</si>
  <si>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</si>
  <si>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</si>
  <si>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</si>
  <si>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</si>
  <si>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</si>
  <si>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</si>
  <si>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</si>
  <si>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</si>
  <si>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</si>
  <si>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</si>
  <si>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</si>
  <si>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</si>
  <si>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</si>
  <si>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2025-11-30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</si>
  <si>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</si>
  <si>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</si>
  <si>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</si>
  <si>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</si>
  <si>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</si>
  <si>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</si>
  <si>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</si>
  <si>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</si>
  <si>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</si>
  <si>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</si>
  <si>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</si>
  <si>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</si>
  <si>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</si>
  <si>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</si>
  <si>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</si>
  <si>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</si>
  <si>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</si>
  <si>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</si>
  <si>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</si>
  <si>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</si>
  <si>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</si>
  <si>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</si>
  <si>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</si>
  <si>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</si>
  <si>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</si>
  <si>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</si>
  <si>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</si>
  <si>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</si>
  <si>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</si>
  <si>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</si>
  <si>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</si>
  <si>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</si>
  <si>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</si>
  <si>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</si>
  <si>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</si>
  <si>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</si>
  <si>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</si>
  <si>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</si>
  <si>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</si>
  <si>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</si>
  <si>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</si>
  <si>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</si>
  <si>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</si>
  <si>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</si>
  <si>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</si>
  <si>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</si>
  <si>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</si>
  <si>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</si>
  <si>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2025-11-30</t>
  </si>
  <si>
    <t>2024-11-30</t>
  </si>
  <si>
    <t>2023-11-30</t>
  </si>
  <si>
    <t>2022-11-30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</si>
  <si>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</si>
  <si>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</si>
  <si>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</si>
  <si>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</si>
  <si>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</si>
  <si>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</si>
  <si>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</si>
  <si>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</si>
  <si>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</si>
  <si>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</si>
  <si>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</si>
  <si>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</si>
  <si>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</si>
  <si>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</si>
  <si>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</si>
  <si>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</si>
  <si>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22.0% of revenue against depreciation of 12.6%.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</si>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</sst>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0.2981448600373693</v>
      </c>
    </row>
    <row r="7" spans="1:2" x14ac:dyDescent="0.25">
      <c r="A7" t="s">
        <v>5</v>
      </c>
      <c r="B7" s="6">
        <v>0.010505407063468322</v>
      </c>
    </row>
    <row r="8" spans="1:2" x14ac:dyDescent="0.25">
      <c r="A8" t="s">
        <v>6</v>
      </c>
      <c r="B8" s="6">
        <v>0.004329004329004329</v>
      </c>
    </row>
    <row r="9" spans="1:2" x14ac:dyDescent="0.25">
      <c r="A9" t="s">
        <v>7</v>
      </c>
      <c r="B9" s="6">
        <v>0.12592671857812884</v>
      </c>
    </row>
    <row r="10" spans="1:2" x14ac:dyDescent="0.25">
      <c r="A10" t="s">
        <v>8</v>
      </c>
      <c r="B10" s="6">
        <v>0.21964133918881906</v>
      </c>
    </row>
    <row r="11" spans="1:2" x14ac:dyDescent="0.25">
      <c r="A11" t="s">
        <v>9</v>
      </c>
      <c r="B11" s="6">
        <v>-0.16182088285229201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7.697763634763477</v>
      </c>
    </row>
    <row r="14" spans="1:3" x14ac:dyDescent="0.25">
      <c r="A14" t="s">
        <v>12</v>
      </c>
      <c r="B14" s="6">
        <v>0.10326247492150117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1.8790399999999998</v>
      </c>
      <c r="C19" s="8" t="s">
        <v>19</v>
      </c>
    </row>
    <row r="20" spans="1:2" x14ac:dyDescent="0.25">
      <c r="A20" t="s">
        <v>20</v>
      </c>
      <c r="B20" s="10">
        <f>B17+B19*B18</f>
        <v>0.1533272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29913137152</v>
      </c>
    </row>
    <row r="23" spans="1:2" x14ac:dyDescent="0.25">
      <c r="A23" t="s">
        <v>24</v>
      </c>
      <c r="B23" s="11">
        <v>27993000000</v>
      </c>
    </row>
    <row r="24" spans="1:2" x14ac:dyDescent="0.25">
      <c r="A24" t="s">
        <v>25</v>
      </c>
      <c r="B24" s="10">
        <f>B22/(B22+B23)</f>
        <v>0.5165797378865021</v>
      </c>
    </row>
    <row r="25" spans="1:2" x14ac:dyDescent="0.25">
      <c r="A25" t="s">
        <v>26</v>
      </c>
      <c r="B25" s="10">
        <f>1-B24</f>
        <v>0.48342026211349787</v>
      </c>
    </row>
    <row r="26" spans="1:2" x14ac:dyDescent="0.25">
      <c r="A26" t="s">
        <v>27</v>
      </c>
      <c r="B26" s="12">
        <f>B24*B20+B25*B21*(1-B8)</f>
        <v>0.10326247492150117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26621000000</v>
      </c>
      <c r="C29" s="8" t="s">
        <v>30</v>
      </c>
    </row>
    <row r="30" spans="1:2" x14ac:dyDescent="0.25">
      <c r="A30" t="s">
        <v>31</v>
      </c>
      <c r="B30" s="11">
        <v>26065000000</v>
      </c>
    </row>
    <row r="31" spans="1:2" x14ac:dyDescent="0.25">
      <c r="A31" t="s">
        <v>32</v>
      </c>
      <c r="B31" s="13">
        <v>1402000000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0.2981448600373693</v>
      </c>
      <c r="C5" s="10">
        <f>Assumptions!B6</f>
        <v>0.2981448600373693</v>
      </c>
      <c r="D5" s="10">
        <f>Assumptions!B6</f>
        <v>0.2981448600373693</v>
      </c>
      <c r="E5" s="10">
        <f>Assumptions!B6</f>
        <v>0.2981448600373693</v>
      </c>
      <c r="F5" s="10">
        <f>Assumptions!B6</f>
        <v>0.2981448600373693</v>
      </c>
    </row>
    <row r="6" spans="1:6" x14ac:dyDescent="0.25">
      <c r="A6" t="s">
        <v>43</v>
      </c>
      <c r="B6" s="18">
        <f>Assumptions!B29*(1+B5)</f>
        <v>34557914319.05481</v>
      </c>
      <c r="C6" s="18">
        <f>B6*(1+C5)</f>
        <v>44861178846.89281</v>
      </c>
      <c r="D6" s="18">
        <f>C6*(1+D5)</f>
        <v>58236308735.31106</v>
      </c>
      <c r="E6" s="18">
        <f>D6*(1+E5)</f>
        <v>75599164852.2934</v>
      </c>
      <c r="F6" s="18">
        <f>E6*(1+F5)</f>
        <v>98138667276.12242</v>
      </c>
    </row>
    <row r="7" spans="1:6" x14ac:dyDescent="0.25">
      <c r="A7" t="s">
        <v>5</v>
      </c>
      <c r="B7" s="10">
        <f>Assumptions!B7</f>
        <v>0.010505407063468322</v>
      </c>
      <c r="C7" s="10">
        <f>Assumptions!B7</f>
        <v>0.010505407063468322</v>
      </c>
      <c r="D7" s="10">
        <f>Assumptions!B7</f>
        <v>0.010505407063468322</v>
      </c>
      <c r="E7" s="10">
        <f>Assumptions!B7</f>
        <v>0.010505407063468322</v>
      </c>
      <c r="F7" s="10">
        <f>Assumptions!B7</f>
        <v>0.010505407063468322</v>
      </c>
    </row>
    <row r="8" spans="1:6" x14ac:dyDescent="0.25">
      <c r="A8" t="s">
        <v>44</v>
      </c>
      <c r="B8" s="18">
        <f>B6*B7</f>
        <v>363044957.1861315</v>
      </c>
      <c r="C8" s="18">
        <f>C6*C7</f>
        <v>471284945.13366336</v>
      </c>
      <c r="D8" s="18">
        <f>D6*D7</f>
        <v>611796129.1382587</v>
      </c>
      <c r="E8" s="18">
        <f>E6*E7</f>
        <v>794200000.4315891</v>
      </c>
      <c r="F8" s="18">
        <f>F6*F7</f>
        <v>1030986648.4019439</v>
      </c>
    </row>
    <row r="9" spans="1:6" x14ac:dyDescent="0.25">
      <c r="A9" t="s">
        <v>45</v>
      </c>
      <c r="B9" s="18">
        <f>B8*(1-Assumptions!B8)</f>
        <v>361473333.99484956</v>
      </c>
      <c r="C9" s="18">
        <f>C8*(1-Assumptions!B8)</f>
        <v>469244750.5659852</v>
      </c>
      <c r="D9" s="18">
        <f>D8*(1-Assumptions!B8)</f>
        <v>609147661.0467511</v>
      </c>
      <c r="E9" s="18">
        <f>E8*(1-Assumptions!B8)</f>
        <v>790761905.1916256</v>
      </c>
      <c r="F9" s="18">
        <f>F8*(1-Assumptions!B8)</f>
        <v>1026523502.7378663</v>
      </c>
    </row>
    <row r="10" spans="1:6" x14ac:dyDescent="0.25">
      <c r="A10" t="s">
        <v>46</v>
      </c>
      <c r="B10" s="18">
        <f>B6*Assumptions!B9</f>
        <v>4351764751.102704</v>
      </c>
      <c r="C10" s="18">
        <f>C6*Assumptions!B9</f>
        <v>5649221043.735777</v>
      </c>
      <c r="D10" s="18">
        <f>D6*Assumptions!B9</f>
        <v>7333507261.140542</v>
      </c>
      <c r="E10" s="18">
        <f>E6*Assumptions!B9</f>
        <v>9519954757.09632</v>
      </c>
      <c r="F10" s="18">
        <f>F6*Assumptions!B9</f>
        <v>12358280335.71289</v>
      </c>
    </row>
    <row r="11" spans="1:6" x14ac:dyDescent="0.25">
      <c r="A11" t="s">
        <v>47</v>
      </c>
      <c r="B11" s="18">
        <f>-B6*Assumptions!B10</f>
        <v>-7590346580.609665</v>
      </c>
      <c r="C11" s="18">
        <f>-C6*Assumptions!B10</f>
        <v>-9853369399.520658</v>
      </c>
      <c r="D11" s="18">
        <f>-D6*Assumptions!B10</f>
        <v>-12791100840.037243</v>
      </c>
      <c r="E11" s="18">
        <f>-E6*Assumptions!B10</f>
        <v>-16604701809.714022</v>
      </c>
      <c r="F11" s="18">
        <f>-F6*Assumptions!B10</f>
        <v>-21555308306.733463</v>
      </c>
    </row>
    <row r="12" spans="1:6" x14ac:dyDescent="0.25">
      <c r="A12" t="s">
        <v>48</v>
      </c>
      <c r="B12" s="18">
        <f>-(B6-Assumptions!B29)*Assumptions!B11</f>
        <v>1284358482.2324474</v>
      </c>
      <c r="C12" s="18">
        <f>-(C6-B6)*Assumptions!B11</f>
        <v>1667283362.1554484</v>
      </c>
      <c r="D12" s="18">
        <f>-(D6-C6)*Assumptions!B11</f>
        <v>2164375326.8079195</v>
      </c>
      <c r="E12" s="18">
        <f>-(E6-D6)*Assumptions!B11</f>
        <v>2809672705.687401</v>
      </c>
      <c r="F12" s="18">
        <f>-(F6-E6)*Assumptions!B11</f>
        <v>3647362181.2753887</v>
      </c>
    </row>
    <row r="13" spans="1:6" x14ac:dyDescent="0.25">
      <c r="A13" s="19" t="s">
        <v>49</v>
      </c>
      <c r="B13" s="20">
        <f>B9+B10+B11+B12</f>
        <v>-1592750013.2796643</v>
      </c>
      <c r="C13" s="20">
        <f>C9+C10+C11+C12</f>
        <v>-2067620243.0634484</v>
      </c>
      <c r="D13" s="20">
        <f>D9+D10+D11+D12</f>
        <v>-2684070591.0420303</v>
      </c>
      <c r="E13" s="20">
        <f>E9+E10+E11+E12</f>
        <v>-3484312441.738676</v>
      </c>
      <c r="F13" s="20">
        <f>F9+F10+F11+F12</f>
        <v>-4523142287.0073185</v>
      </c>
    </row>
    <row r="14" spans="1:6" x14ac:dyDescent="0.25">
      <c r="A14" t="s">
        <v>50</v>
      </c>
      <c r="B14" s="21">
        <f>1/(1+Assumptions!$B$26)^(1-0.5*Assumptions!$B$32)</f>
        <v>0.952051795848892</v>
      </c>
      <c r="C14" s="21">
        <f>1/(1+Assumptions!$B$26)^(2-0.5*Assumptions!$B$32)</f>
        <v>0.8629422440173468</v>
      </c>
      <c r="D14" s="21">
        <f>1/(1+Assumptions!$B$26)^(3-0.5*Assumptions!$B$32)</f>
        <v>0.7821731125938516</v>
      </c>
      <c r="E14" s="21">
        <f>1/(1+Assumptions!$B$26)^(4-0.5*Assumptions!$B$32)</f>
        <v>0.7089637600966211</v>
      </c>
      <c r="F14" s="21">
        <f>1/(1+Assumptions!$B$26)^(5-0.5*Assumptions!$B$32)</f>
        <v>0.6426066110397392</v>
      </c>
    </row>
    <row r="15" spans="1:6" x14ac:dyDescent="0.25">
      <c r="A15" s="19" t="s">
        <v>51</v>
      </c>
      <c r="B15" s="20">
        <f>B13*B14</f>
        <v>-1516380510.481251</v>
      </c>
      <c r="C15" s="20">
        <f>C13*C14</f>
        <v>-1784236852.3248641</v>
      </c>
      <c r="D15" s="20">
        <f>D13*D14</f>
        <v>-2099407848.6169639</v>
      </c>
      <c r="E15" s="20">
        <f>E13*E14</f>
        <v>-2470251250.0464907</v>
      </c>
      <c r="F15" s="20">
        <f>F13*F14</f>
        <v>-2906601136.304308</v>
      </c>
    </row>
    <row r="17" spans="1:2" x14ac:dyDescent="0.25">
      <c r="A17" s="22" t="s">
        <v>52</v>
      </c>
      <c r="B17" s="23">
        <f>SUM(B15:F15)</f>
        <v>-10776877597.773876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-4523142287.0073185</v>
      </c>
    </row>
    <row r="5" spans="1:2" x14ac:dyDescent="0.25">
      <c r="A5" t="s">
        <v>56</v>
      </c>
      <c r="B5" s="18">
        <f>IF(Assumptions!$B$33=0,B4,B4-Forecast!F11-Forecast!F10-Forecast!F12)</f>
        <v>1026523502.7378663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0.24210149930073518</v>
      </c>
    </row>
    <row r="7" spans="1:2" x14ac:dyDescent="0.25">
      <c r="A7" t="s">
        <v>58</v>
      </c>
      <c r="B7" s="18">
        <f>-MAX(Forecast!F9,0)*B6</f>
        <v>-248522879.08027977</v>
      </c>
    </row>
    <row r="8" spans="1:2" x14ac:dyDescent="0.25">
      <c r="A8" t="s">
        <v>59</v>
      </c>
      <c r="B8" s="18">
        <f>IF(OR(Assumptions!$B$33=0,Assumptions!B12&lt;=0),B5,MAX(B5+B7,0))</f>
        <v>778000623.6575866</v>
      </c>
    </row>
    <row r="9" spans="1:2" x14ac:dyDescent="0.25">
      <c r="A9" t="s">
        <v>60</v>
      </c>
      <c r="B9" s="18">
        <f>B8*(1+Assumptions!B12)/(Assumptions!B26-Assumptions!B12)</f>
        <v>10189438042.29147</v>
      </c>
    </row>
    <row r="10" spans="1:2" x14ac:dyDescent="0.25">
      <c r="A10" t="s">
        <v>61</v>
      </c>
      <c r="B10" s="18">
        <f>B9/(1+Assumptions!B26)^(5-0.5*Assumptions!B32)</f>
        <v>6547800248.756315</v>
      </c>
    </row>
    <row r="11" spans="1:2" x14ac:dyDescent="0.25">
      <c r="A11" t="s">
        <v>62</v>
      </c>
      <c r="B11" s="18">
        <f>Forecast!B17+B10</f>
        <v>-4229077349.017561</v>
      </c>
    </row>
    <row r="12" spans="1:2" x14ac:dyDescent="0.25">
      <c r="A12" t="s">
        <v>63</v>
      </c>
      <c r="B12" s="18">
        <f>-Assumptions!B30</f>
        <v>-26065000000</v>
      </c>
    </row>
    <row r="13" spans="1:2" x14ac:dyDescent="0.25">
      <c r="A13" t="s">
        <v>64</v>
      </c>
      <c r="B13" s="18">
        <f>B11+B12</f>
        <v>-30294077349.017563</v>
      </c>
    </row>
    <row r="14" spans="1:2" x14ac:dyDescent="0.25">
      <c r="A14" s="19" t="s">
        <v>65</v>
      </c>
      <c r="B14" s="24">
        <f>B13/Assumptions!B31</f>
        <v>-21.60775845151039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13389266984.114834</v>
      </c>
    </row>
    <row r="18" spans="1:2" x14ac:dyDescent="0.25">
      <c r="A18" t="s">
        <v>60</v>
      </c>
      <c r="B18" s="18">
        <f>B17*Assumptions!B13</f>
        <v>103067412486.45842</v>
      </c>
    </row>
    <row r="19" spans="1:2" x14ac:dyDescent="0.25">
      <c r="A19" t="s">
        <v>61</v>
      </c>
      <c r="B19" s="18">
        <f>B18/(1+Assumptions!B26)^(5-0.5*Assumptions!B32)</f>
        <v>66231800646.55794</v>
      </c>
    </row>
    <row r="20" spans="1:2" x14ac:dyDescent="0.25">
      <c r="A20" t="s">
        <v>62</v>
      </c>
      <c r="B20" s="18">
        <f>Forecast!B17+B19</f>
        <v>55454923048.78406</v>
      </c>
    </row>
    <row r="21" spans="1:2" x14ac:dyDescent="0.25">
      <c r="A21" t="s">
        <v>63</v>
      </c>
      <c r="B21" s="18">
        <f>-Assumptions!B30</f>
        <v>-26065000000</v>
      </c>
    </row>
    <row r="22" spans="1:2" x14ac:dyDescent="0.25">
      <c r="A22" t="s">
        <v>64</v>
      </c>
      <c r="B22" s="18">
        <f>B20+B21</f>
        <v>29389923048.784058</v>
      </c>
    </row>
    <row r="23" spans="1:2" x14ac:dyDescent="0.25">
      <c r="A23" s="19" t="s">
        <v>65</v>
      </c>
      <c r="B23" s="25">
        <f>B22/Assumptions!B31</f>
        <v>20.962855241643407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21.84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-21.60775845151039</v>
      </c>
    </row>
    <row r="29" spans="1:2" x14ac:dyDescent="0.25">
      <c r="A29" s="19" t="s">
        <v>73</v>
      </c>
      <c r="B29" s="12">
        <f>B28/B26-1</f>
        <v>-1.9893662294647614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0.083262</v>
      </c>
      <c r="B5" s="31">
        <v>-20.267520825043388</v>
      </c>
      <c r="C5" s="31">
        <v>-20.151008338287287</v>
      </c>
      <c r="D5" s="31">
        <v>-20.019022716703766</v>
      </c>
      <c r="E5" s="31">
        <v>-19.867206312769046</v>
      </c>
      <c r="F5" s="31">
        <v>-19.68939564931128</v>
      </c>
    </row>
    <row r="6" spans="1:6" x14ac:dyDescent="0.25">
      <c r="A6" s="30">
        <v>0.093262</v>
      </c>
      <c r="B6" s="31">
        <v>-21.105589032629076</v>
      </c>
      <c r="C6" s="31">
        <v>-21.062776504332717</v>
      </c>
      <c r="D6" s="31">
        <v>-21.017397758912146</v>
      </c>
      <c r="E6" s="31">
        <v>-20.968844322767673</v>
      </c>
      <c r="F6" s="31">
        <v>-20.91629884735551</v>
      </c>
    </row>
    <row r="7" spans="1:6" x14ac:dyDescent="0.25">
      <c r="A7" s="30">
        <v>0.103262</v>
      </c>
      <c r="B7" s="31">
        <v>-21.653301737614413</v>
      </c>
      <c r="C7" s="31">
        <v>-21.63051949953206</v>
      </c>
      <c r="D7" s="32">
        <v>-21.60773726144971</v>
      </c>
      <c r="E7" s="31">
        <v>-21.58495502336736</v>
      </c>
      <c r="F7" s="31">
        <v>-21.56217278528501</v>
      </c>
    </row>
    <row r="8" spans="1:6" x14ac:dyDescent="0.25">
      <c r="A8" s="30">
        <v>0.113262</v>
      </c>
      <c r="B8" s="31">
        <v>-22.036758661146</v>
      </c>
      <c r="C8" s="31">
        <v>-22.016814378120184</v>
      </c>
      <c r="D8" s="31">
        <v>-21.996870095094373</v>
      </c>
      <c r="E8" s="31">
        <v>-21.976925812068558</v>
      </c>
      <c r="F8" s="31">
        <v>-21.956981529042746</v>
      </c>
    </row>
    <row r="9" spans="1:6" x14ac:dyDescent="0.25">
      <c r="A9" s="30">
        <v>0.123262</v>
      </c>
      <c r="B9" s="31">
        <v>-22.32693301713817</v>
      </c>
      <c r="C9" s="31">
        <v>-22.309329604205683</v>
      </c>
      <c r="D9" s="31">
        <v>-22.29172619127319</v>
      </c>
      <c r="E9" s="31">
        <v>-22.274122778340704</v>
      </c>
      <c r="F9" s="31">
        <v>-22.25651936540822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26621000000</v>
      </c>
      <c r="C5" s="18">
        <v>25021000000</v>
      </c>
      <c r="D5" s="18">
        <v>21593000000</v>
      </c>
      <c r="E5" s="18">
        <v>12169000000</v>
      </c>
      <c r="F5" s="8" t="s">
        <v>84</v>
      </c>
    </row>
    <row r="6" spans="1:6" x14ac:dyDescent="0.25">
      <c r="A6" t="s">
        <v>44</v>
      </c>
      <c r="B6" s="18">
        <v>4482000000</v>
      </c>
      <c r="C6" s="18">
        <v>3574000000</v>
      </c>
      <c r="D6" s="18">
        <v>1956000000</v>
      </c>
      <c r="E6" s="18">
        <v>-4378000000</v>
      </c>
      <c r="F6" s="8" t="s">
        <v>85</v>
      </c>
    </row>
    <row r="7" spans="1:6" x14ac:dyDescent="0.25">
      <c r="A7" t="s">
        <v>86</v>
      </c>
      <c r="B7" s="18">
        <v>2790000000</v>
      </c>
      <c r="C7" s="18">
        <v>2557000000</v>
      </c>
      <c r="D7" s="18">
        <v>2370000000</v>
      </c>
      <c r="E7" s="18">
        <v>2275000000</v>
      </c>
      <c r="F7" s="8" t="s">
        <v>87</v>
      </c>
    </row>
    <row r="8" spans="1:6" x14ac:dyDescent="0.25">
      <c r="A8" t="s">
        <v>88</v>
      </c>
      <c r="B8" s="18">
        <v>3611000000</v>
      </c>
      <c r="C8" s="18">
        <v>4626000000</v>
      </c>
      <c r="D8" s="18">
        <v>3284000000</v>
      </c>
      <c r="E8" s="18">
        <v>4940000000</v>
      </c>
      <c r="F8" s="8" t="s">
        <v>89</v>
      </c>
    </row>
    <row r="9" spans="1:6" x14ac:dyDescent="0.25">
      <c r="A9" t="s">
        <v>90</v>
      </c>
      <c r="B9" s="18">
        <v>145000000</v>
      </c>
      <c r="C9" s="18">
        <v>-960000000</v>
      </c>
      <c r="D9" s="18">
        <v>-1525000000</v>
      </c>
      <c r="E9" s="18">
        <v>-1163000000</v>
      </c>
      <c r="F9" s="8" t="s">
        <v>91</v>
      </c>
    </row>
    <row r="10" spans="1:6" x14ac:dyDescent="0.25">
      <c r="A10" t="s">
        <v>92</v>
      </c>
      <c r="B10" s="18">
        <v>27993000000</v>
      </c>
      <c r="C10" s="18">
        <v>28876000000</v>
      </c>
      <c r="D10" s="18">
        <v>31891000000</v>
      </c>
      <c r="E10" s="18">
        <v>35881000000</v>
      </c>
      <c r="F10" s="8" t="s">
        <v>93</v>
      </c>
    </row>
    <row r="11" spans="1:6" x14ac:dyDescent="0.25">
      <c r="A11" t="s">
        <v>94</v>
      </c>
      <c r="B11" s="18">
        <v>1928000000</v>
      </c>
      <c r="C11" s="18">
        <v>1210000000</v>
      </c>
      <c r="D11" s="18">
        <v>2415000000</v>
      </c>
      <c r="E11" s="18">
        <v>4029000000</v>
      </c>
      <c r="F11" s="8" t="s">
        <v>95</v>
      </c>
    </row>
    <row r="12" spans="1:6" x14ac:dyDescent="0.25">
      <c r="A12" t="s">
        <v>32</v>
      </c>
      <c r="B12" s="34">
        <v>1402000000</v>
      </c>
      <c r="C12" s="34">
        <v>1398000000</v>
      </c>
      <c r="D12" s="34">
        <v>1262000000</v>
      </c>
      <c r="E12" s="34">
        <v>1180000000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2026-09-19T00:06:36Z</dcterms:modified>
</cp:coreProperties>
</file>